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G:\Regional Dev\Community Dev\Homekey\Homekey +\Request for Projects\"/>
    </mc:Choice>
  </mc:AlternateContent>
  <xr:revisionPtr revIDLastSave="0" documentId="8_{D8491C39-2FD7-44AB-91BF-5B93A907825E}" xr6:coauthVersionLast="47" xr6:coauthVersionMax="47" xr10:uidLastSave="{00000000-0000-0000-0000-000000000000}"/>
  <bookViews>
    <workbookView xWindow="30450" yWindow="930" windowWidth="23720" windowHeight="19950" tabRatio="815" activeTab="1" xr2:uid="{00000000-000D-0000-FFFF-FFFF00000000}"/>
  </bookViews>
  <sheets>
    <sheet name="Instructions" sheetId="36" r:id="rId1"/>
    <sheet name="Summary" sheetId="21" r:id="rId2"/>
    <sheet name="Homekey + Contributions" sheetId="51" r:id="rId3"/>
    <sheet name="Sources of Funds" sheetId="1" r:id="rId4"/>
    <sheet name="Dev. Budget" sheetId="2" r:id="rId5"/>
    <sheet name="Unit Mix &amp; Rental Income" sheetId="3" r:id="rId6"/>
    <sheet name="Year 1 Operating Budget" sheetId="4" r:id="rId7"/>
    <sheet name="Proforma - 20 Years" sheetId="5" r:id="rId8"/>
    <sheet name="Homekey + Self Score" sheetId="52" r:id="rId9"/>
    <sheet name="Environmental" sheetId="45" r:id="rId10"/>
    <sheet name="DeveloperOwner Capacity" sheetId="22" r:id="rId11"/>
    <sheet name="Legal Status Q." sheetId="50" r:id="rId12"/>
    <sheet name="Cert. of Complete Discl." sheetId="49" r:id="rId13"/>
    <sheet name="NA" sheetId="26" r:id="rId14"/>
  </sheets>
  <externalReferences>
    <externalReference r:id="rId15"/>
  </externalReferences>
  <definedNames>
    <definedName name="City">NA!$B$43:$B$53</definedName>
    <definedName name="EligibleActivities">NA!$B$101:$B$107</definedName>
    <definedName name="EnvReview">NA!$B$13:$B$17</definedName>
    <definedName name="EnvReviewOutcome">NA!#REF!</definedName>
    <definedName name="ERDate">NA!$B$21:$B$23</definedName>
    <definedName name="EROutcome">NA!#REF!</definedName>
    <definedName name="FixedFloating">NA!$B$10:$B$11</definedName>
    <definedName name="Jurisdiction">NA!$B$1:$B$7</definedName>
    <definedName name="LoanType">NA!$B$65:$B$68</definedName>
    <definedName name="NCRehab">NA!$B$84:$B$85</definedName>
    <definedName name="New_Construction">NA!$B$84:$B$85</definedName>
    <definedName name="No_more_than_50__of_Total_Developer_Fee_can_be_shown_as_deferred">Summary!$F$47</definedName>
    <definedName name="OrgType">NA!$B$75:$B$79</definedName>
    <definedName name="OtherFunding">NA!$B$58:$B$63</definedName>
    <definedName name="Outcome">NA!$B$21:$B$23</definedName>
    <definedName name="Outcome1">NA!$B$21:$B$23</definedName>
    <definedName name="Population">NA!$E$71:$E$75</definedName>
    <definedName name="Population2">NA!$E$71:$E$76</definedName>
    <definedName name="Population3">NA!$E$71:$E$78</definedName>
    <definedName name="_xlnm.Print_Area" localSheetId="4">'Dev. Budget'!$A$1:$G$130</definedName>
    <definedName name="_xlnm.Print_Area" localSheetId="10">'DeveloperOwner Capacity'!$A$1:$N$121</definedName>
    <definedName name="_xlnm.Print_Area" localSheetId="9">Environmental!$A$1:$N$57</definedName>
    <definedName name="_xlnm.Print_Area" localSheetId="2">'Homekey + Contributions'!$A$1:$D$42</definedName>
    <definedName name="_xlnm.Print_Area" localSheetId="0">Instructions!$A$1:$N$37</definedName>
    <definedName name="_xlnm.Print_Area" localSheetId="11">'Legal Status Q.'!$A$1:$N$48</definedName>
    <definedName name="_xlnm.Print_Area" localSheetId="7">'Proforma - 20 Years'!$A$1:$W$73</definedName>
    <definedName name="_xlnm.Print_Area" localSheetId="3">'Sources of Funds'!$A$1:$O$50</definedName>
    <definedName name="_xlnm.Print_Area" localSheetId="1">Summary!$A$1:$N$103</definedName>
    <definedName name="_xlnm.Print_Area" localSheetId="5">'Unit Mix &amp; Rental Income'!$A$1:$J$271</definedName>
    <definedName name="_xlnm.Print_Area" localSheetId="6">'Year 1 Operating Budget'!$A$1:$F$115</definedName>
    <definedName name="ProjectType">NA!$B$92:$B$93</definedName>
    <definedName name="Rental">NA!$B$81:$B$82</definedName>
    <definedName name="RentalOwner">NA!$B$81:$B$82</definedName>
    <definedName name="Role">NA!$B$87:$B$90</definedName>
    <definedName name="TCAC">NA!$E$71:$F$78</definedName>
    <definedName name="type">NA!$B$101:$B$107</definedName>
    <definedName name="Unincorporated_County">NA!$B$1:$B$7</definedName>
    <definedName name="YesNo1">NA!$I$11:$I$13</definedName>
    <definedName name="YN">NA!$B$40:$B$41</definedName>
    <definedName name="YNNA">NA!$I$2:$I$4</definedName>
    <definedName name="YNNA1">NA!$I$2:$I$4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6" i="21" l="1"/>
  <c r="F47" i="21" l="1"/>
  <c r="K45" i="21"/>
  <c r="K44" i="21"/>
  <c r="O44" i="21"/>
  <c r="D44" i="21"/>
  <c r="O13" i="21"/>
  <c r="O41" i="21"/>
  <c r="F62" i="21"/>
  <c r="P73" i="5"/>
  <c r="Q73" i="5"/>
  <c r="R73" i="5"/>
  <c r="G73" i="5"/>
  <c r="H73" i="5"/>
  <c r="I73" i="5"/>
  <c r="J73" i="5"/>
  <c r="K73" i="5"/>
  <c r="L73" i="5"/>
  <c r="M73" i="5"/>
  <c r="N73" i="5"/>
  <c r="O73" i="5"/>
  <c r="F73" i="5"/>
  <c r="E73" i="5"/>
  <c r="D73" i="5"/>
  <c r="C74" i="52"/>
  <c r="C71" i="52"/>
  <c r="C67" i="52"/>
  <c r="C52" i="52"/>
  <c r="C39" i="52"/>
  <c r="C31" i="52"/>
  <c r="C17" i="52"/>
  <c r="B25" i="52"/>
  <c r="B24" i="52"/>
  <c r="B23" i="52"/>
  <c r="B22" i="52"/>
  <c r="D87" i="4"/>
  <c r="D78" i="4"/>
  <c r="I224" i="3"/>
  <c r="E190" i="3"/>
  <c r="J201" i="3"/>
  <c r="D8" i="4" s="1"/>
  <c r="J21" i="3"/>
  <c r="J19" i="3"/>
  <c r="G26" i="3"/>
  <c r="G24" i="3"/>
  <c r="G20" i="3"/>
  <c r="G19" i="3"/>
  <c r="E19" i="3"/>
  <c r="C22" i="3"/>
  <c r="C19" i="3"/>
  <c r="B21" i="3"/>
  <c r="B20" i="3"/>
  <c r="B19" i="3"/>
  <c r="G10" i="3"/>
  <c r="G9" i="3"/>
  <c r="G8" i="3"/>
  <c r="F9" i="3"/>
  <c r="F8" i="3"/>
  <c r="C11" i="3"/>
  <c r="D11" i="3"/>
  <c r="C8" i="3"/>
  <c r="B10" i="3"/>
  <c r="B9" i="3"/>
  <c r="B8" i="3"/>
  <c r="E9" i="2"/>
  <c r="E8" i="2"/>
  <c r="E7" i="2"/>
  <c r="C118" i="2"/>
  <c r="C85" i="2"/>
  <c r="C10" i="2"/>
  <c r="F24" i="1"/>
  <c r="F43" i="1"/>
  <c r="A36" i="1"/>
  <c r="A28" i="1"/>
  <c r="B42" i="51"/>
  <c r="B26" i="51"/>
  <c r="B25" i="51"/>
  <c r="B24" i="51"/>
  <c r="G66" i="21"/>
  <c r="F66" i="21"/>
  <c r="E10" i="5"/>
  <c r="F10" i="5" s="1"/>
  <c r="G10" i="5" s="1"/>
  <c r="H10" i="5" s="1"/>
  <c r="I10" i="5" s="1"/>
  <c r="J10" i="5" s="1"/>
  <c r="K10" i="5" s="1"/>
  <c r="L10" i="5" s="1"/>
  <c r="M10" i="5" s="1"/>
  <c r="N10" i="5" s="1"/>
  <c r="O10" i="5" s="1"/>
  <c r="P10" i="5" s="1"/>
  <c r="Q10" i="5" s="1"/>
  <c r="R10" i="5" s="1"/>
  <c r="S10" i="5" s="1"/>
  <c r="T10" i="5" s="1"/>
  <c r="U10" i="5" s="1"/>
  <c r="V10" i="5" s="1"/>
  <c r="W10" i="5" s="1"/>
  <c r="D11" i="5"/>
  <c r="E11" i="5" s="1"/>
  <c r="F11" i="5" s="1"/>
  <c r="G11" i="5" s="1"/>
  <c r="H11" i="5" s="1"/>
  <c r="I11" i="5" s="1"/>
  <c r="D12" i="5"/>
  <c r="E12" i="5" s="1"/>
  <c r="F12" i="5" s="1"/>
  <c r="D10" i="5"/>
  <c r="A11" i="5"/>
  <c r="A12" i="5"/>
  <c r="A10" i="5"/>
  <c r="D8" i="5"/>
  <c r="E8" i="5" s="1"/>
  <c r="F8" i="5" s="1"/>
  <c r="A8" i="5"/>
  <c r="A7" i="5"/>
  <c r="D8" i="3"/>
  <c r="C12" i="3"/>
  <c r="C10" i="3"/>
  <c r="C9" i="3"/>
  <c r="B12" i="3"/>
  <c r="B11" i="3"/>
  <c r="B7" i="3"/>
  <c r="E19" i="21"/>
  <c r="E20" i="21" s="1"/>
  <c r="K20" i="21" s="1"/>
  <c r="O14" i="21"/>
  <c r="E9" i="3"/>
  <c r="E10" i="3"/>
  <c r="E11" i="3"/>
  <c r="E12" i="3"/>
  <c r="E8" i="3"/>
  <c r="D9" i="3"/>
  <c r="D10" i="3"/>
  <c r="D12" i="3"/>
  <c r="F25" i="3"/>
  <c r="E25" i="3"/>
  <c r="D25" i="3"/>
  <c r="C25" i="3"/>
  <c r="B25" i="3"/>
  <c r="F24" i="3"/>
  <c r="E24" i="3"/>
  <c r="D24" i="3"/>
  <c r="C24" i="3"/>
  <c r="B24" i="3"/>
  <c r="B18" i="3"/>
  <c r="C13" i="3"/>
  <c r="D13" i="3"/>
  <c r="E13" i="3"/>
  <c r="F13" i="3"/>
  <c r="C14" i="3"/>
  <c r="D14" i="3"/>
  <c r="E14" i="3"/>
  <c r="F14" i="3"/>
  <c r="J11" i="5" l="1"/>
  <c r="K11" i="5" s="1"/>
  <c r="L11" i="5" s="1"/>
  <c r="M11" i="5" s="1"/>
  <c r="N11" i="5" s="1"/>
  <c r="O11" i="5" s="1"/>
  <c r="P11" i="5" s="1"/>
  <c r="Q11" i="5" s="1"/>
  <c r="R11" i="5" s="1"/>
  <c r="S11" i="5" s="1"/>
  <c r="T11" i="5" s="1"/>
  <c r="U11" i="5" s="1"/>
  <c r="V11" i="5" s="1"/>
  <c r="W11" i="5" s="1"/>
  <c r="X11" i="5" s="1"/>
  <c r="Y11" i="5" s="1"/>
  <c r="Z11" i="5" s="1"/>
  <c r="AA11" i="5" s="1"/>
  <c r="AB11" i="5" s="1"/>
  <c r="AC11" i="5" s="1"/>
  <c r="AD11" i="5" s="1"/>
  <c r="AE11" i="5" s="1"/>
  <c r="AF11" i="5" s="1"/>
  <c r="AG11" i="5" s="1"/>
  <c r="AH11" i="5" s="1"/>
  <c r="AI11" i="5" s="1"/>
  <c r="AJ11" i="5" s="1"/>
  <c r="AK11" i="5" s="1"/>
  <c r="AL11" i="5" s="1"/>
  <c r="AM11" i="5" s="1"/>
  <c r="AN11" i="5" s="1"/>
  <c r="AO11" i="5" s="1"/>
  <c r="AP11" i="5" s="1"/>
  <c r="AQ11" i="5" s="1"/>
  <c r="AR11" i="5" s="1"/>
  <c r="G8" i="5"/>
  <c r="H8" i="5" s="1"/>
  <c r="I8" i="5" s="1"/>
  <c r="J8" i="5" s="1"/>
  <c r="K8" i="5" s="1"/>
  <c r="L8" i="5" s="1"/>
  <c r="M8" i="5" s="1"/>
  <c r="N8" i="5" s="1"/>
  <c r="O8" i="5" s="1"/>
  <c r="P8" i="5" s="1"/>
  <c r="Q8" i="5" s="1"/>
  <c r="R8" i="5" s="1"/>
  <c r="S8" i="5" s="1"/>
  <c r="T8" i="5" s="1"/>
  <c r="U8" i="5" s="1"/>
  <c r="V8" i="5" s="1"/>
  <c r="W8" i="5" s="1"/>
  <c r="X8" i="5" s="1"/>
  <c r="Y8" i="5" s="1"/>
  <c r="Z8" i="5" s="1"/>
  <c r="AA8" i="5" s="1"/>
  <c r="AB8" i="5" s="1"/>
  <c r="AC8" i="5" s="1"/>
  <c r="AD8" i="5" s="1"/>
  <c r="AE8" i="5" s="1"/>
  <c r="AF8" i="5" s="1"/>
  <c r="AG8" i="5" s="1"/>
  <c r="AH8" i="5" s="1"/>
  <c r="AI8" i="5" s="1"/>
  <c r="AJ8" i="5" s="1"/>
  <c r="AK8" i="5" s="1"/>
  <c r="AL8" i="5" s="1"/>
  <c r="AM8" i="5" s="1"/>
  <c r="AN8" i="5" s="1"/>
  <c r="AO8" i="5" s="1"/>
  <c r="AP8" i="5" s="1"/>
  <c r="AQ8" i="5" s="1"/>
  <c r="AR8" i="5" s="1"/>
  <c r="E21" i="21"/>
  <c r="K21" i="21" s="1"/>
  <c r="E30" i="3"/>
  <c r="I30" i="3" s="1"/>
  <c r="F10" i="3"/>
  <c r="E32" i="3" s="1"/>
  <c r="I32" i="3" s="1"/>
  <c r="F12" i="3"/>
  <c r="G12" i="3" s="1"/>
  <c r="G25" i="3"/>
  <c r="F11" i="3"/>
  <c r="E15" i="3"/>
  <c r="D15" i="3"/>
  <c r="C15" i="3"/>
  <c r="A35" i="1"/>
  <c r="A29" i="1"/>
  <c r="A30" i="1"/>
  <c r="A31" i="1"/>
  <c r="A32" i="1"/>
  <c r="A33" i="1"/>
  <c r="A34" i="1"/>
  <c r="K27" i="1"/>
  <c r="E31" i="3" l="1"/>
  <c r="I31" i="3" s="1"/>
  <c r="F15" i="3"/>
  <c r="E33" i="3"/>
  <c r="G11" i="3"/>
  <c r="E34" i="3"/>
  <c r="D9" i="2" l="1"/>
  <c r="D7" i="2"/>
  <c r="D8" i="2"/>
  <c r="D15" i="2"/>
  <c r="D27" i="2" s="1"/>
  <c r="D101" i="2"/>
  <c r="D109" i="2"/>
  <c r="D79" i="2"/>
  <c r="D66" i="2"/>
  <c r="D50" i="2"/>
  <c r="D58" i="2"/>
  <c r="D38" i="2"/>
  <c r="D18" i="2"/>
  <c r="D26" i="2"/>
  <c r="D104" i="2"/>
  <c r="D80" i="2"/>
  <c r="D75" i="2"/>
  <c r="D69" i="2"/>
  <c r="D21" i="2"/>
  <c r="D114" i="2"/>
  <c r="D118" i="2" s="1"/>
  <c r="D89" i="2"/>
  <c r="D81" i="2"/>
  <c r="D54" i="2"/>
  <c r="D22" i="2"/>
  <c r="D115" i="2"/>
  <c r="D102" i="2"/>
  <c r="D110" i="2"/>
  <c r="D94" i="2"/>
  <c r="D73" i="2"/>
  <c r="D67" i="2"/>
  <c r="D51" i="2"/>
  <c r="D59" i="2"/>
  <c r="D34" i="2"/>
  <c r="D19" i="2"/>
  <c r="D33" i="2"/>
  <c r="D105" i="2"/>
  <c r="D63" i="2"/>
  <c r="D44" i="2"/>
  <c r="D12" i="2"/>
  <c r="D64" i="2"/>
  <c r="D24" i="2"/>
  <c r="D100" i="2"/>
  <c r="D65" i="2"/>
  <c r="D25" i="2"/>
  <c r="D116" i="2"/>
  <c r="D103" i="2"/>
  <c r="D97" i="2"/>
  <c r="D87" i="2"/>
  <c r="D74" i="2"/>
  <c r="D68" i="2"/>
  <c r="D52" i="2"/>
  <c r="D60" i="2"/>
  <c r="D35" i="2"/>
  <c r="D20" i="2"/>
  <c r="D88" i="2"/>
  <c r="D53" i="2"/>
  <c r="D11" i="2"/>
  <c r="D76" i="2"/>
  <c r="D30" i="2"/>
  <c r="D99" i="2"/>
  <c r="D107" i="2"/>
  <c r="D91" i="2"/>
  <c r="D83" i="2"/>
  <c r="D48" i="2"/>
  <c r="D56" i="2"/>
  <c r="D39" i="2"/>
  <c r="D92" i="2"/>
  <c r="D49" i="2"/>
  <c r="D40" i="2"/>
  <c r="D117" i="2"/>
  <c r="D47" i="2"/>
  <c r="D61" i="2" s="1"/>
  <c r="D16" i="2"/>
  <c r="D84" i="2"/>
  <c r="D57" i="2"/>
  <c r="D98" i="2"/>
  <c r="D106" i="2"/>
  <c r="D90" i="2"/>
  <c r="D82" i="2"/>
  <c r="D72" i="2"/>
  <c r="D55" i="2"/>
  <c r="D43" i="2"/>
  <c r="D29" i="2"/>
  <c r="D23" i="2"/>
  <c r="D108" i="2"/>
  <c r="D17" i="2"/>
  <c r="C140" i="3"/>
  <c r="F22" i="3" s="1"/>
  <c r="C137" i="3"/>
  <c r="E22" i="3" s="1"/>
  <c r="C134" i="3"/>
  <c r="D22" i="3" s="1"/>
  <c r="C131" i="3"/>
  <c r="C128" i="3"/>
  <c r="B22" i="3" s="1"/>
  <c r="C112" i="3"/>
  <c r="F21" i="3" s="1"/>
  <c r="C109" i="3"/>
  <c r="E21" i="3" s="1"/>
  <c r="C106" i="3"/>
  <c r="D21" i="3" s="1"/>
  <c r="C103" i="3"/>
  <c r="C21" i="3" s="1"/>
  <c r="C100" i="3"/>
  <c r="C84" i="3"/>
  <c r="F20" i="3" s="1"/>
  <c r="C72" i="3"/>
  <c r="C56" i="3"/>
  <c r="F19" i="3" s="1"/>
  <c r="C53" i="3"/>
  <c r="C50" i="3"/>
  <c r="D19" i="3" s="1"/>
  <c r="C178" i="3"/>
  <c r="F23" i="3" s="1"/>
  <c r="C81" i="3"/>
  <c r="E20" i="3" s="1"/>
  <c r="C78" i="3"/>
  <c r="D20" i="3" s="1"/>
  <c r="C75" i="3"/>
  <c r="C20" i="3" s="1"/>
  <c r="G22" i="3" l="1"/>
  <c r="G21" i="3"/>
  <c r="A24" i="3"/>
  <c r="A23" i="3"/>
  <c r="A22" i="3"/>
  <c r="A21" i="3"/>
  <c r="A20" i="3"/>
  <c r="A19" i="3"/>
  <c r="F26" i="3" l="1"/>
  <c r="D32" i="21"/>
  <c r="E6" i="21" l="1"/>
  <c r="A1" i="36"/>
  <c r="C242" i="3" l="1"/>
  <c r="F32" i="21" l="1"/>
  <c r="F33" i="21"/>
  <c r="F34" i="21"/>
  <c r="F31" i="21"/>
  <c r="F30" i="21"/>
  <c r="H13" i="3"/>
  <c r="H14" i="3"/>
  <c r="F35" i="21" l="1"/>
  <c r="G155" i="3"/>
  <c r="G156" i="3"/>
  <c r="G175" i="3"/>
  <c r="G176" i="3"/>
  <c r="G170" i="3"/>
  <c r="G171" i="3"/>
  <c r="G165" i="3"/>
  <c r="G166" i="3"/>
  <c r="G160" i="3"/>
  <c r="G161" i="3"/>
  <c r="E42" i="3" l="1"/>
  <c r="G42" i="3"/>
  <c r="H42" i="3" s="1"/>
  <c r="I42" i="3" s="1"/>
  <c r="J42" i="3" s="1"/>
  <c r="E43" i="3"/>
  <c r="G43" i="3"/>
  <c r="H43" i="3" s="1"/>
  <c r="I43" i="3" s="1"/>
  <c r="J43" i="3" s="1"/>
  <c r="E45" i="3"/>
  <c r="G45" i="3"/>
  <c r="H45" i="3" s="1"/>
  <c r="I45" i="3" s="1"/>
  <c r="J45" i="3" s="1"/>
  <c r="E46" i="3"/>
  <c r="G46" i="3"/>
  <c r="H46" i="3" s="1"/>
  <c r="I46" i="3" s="1"/>
  <c r="J46" i="3" s="1"/>
  <c r="E48" i="3"/>
  <c r="G48" i="3"/>
  <c r="H48" i="3" s="1"/>
  <c r="I48" i="3" s="1"/>
  <c r="J48" i="3" s="1"/>
  <c r="E49" i="3"/>
  <c r="G49" i="3"/>
  <c r="H49" i="3" s="1"/>
  <c r="I49" i="3" s="1"/>
  <c r="J49" i="3" s="1"/>
  <c r="E51" i="3"/>
  <c r="G51" i="3"/>
  <c r="H51" i="3" s="1"/>
  <c r="I51" i="3" s="1"/>
  <c r="J51" i="3" s="1"/>
  <c r="E52" i="3"/>
  <c r="G52" i="3"/>
  <c r="H52" i="3" s="1"/>
  <c r="I52" i="3" s="1"/>
  <c r="J52" i="3" s="1"/>
  <c r="E54" i="3"/>
  <c r="G54" i="3"/>
  <c r="H54" i="3" s="1"/>
  <c r="I54" i="3" s="1"/>
  <c r="J54" i="3" s="1"/>
  <c r="E55" i="3"/>
  <c r="G55" i="3"/>
  <c r="H55" i="3" s="1"/>
  <c r="I55" i="3" s="1"/>
  <c r="J55" i="3" s="1"/>
  <c r="A1" i="45"/>
  <c r="C93" i="2"/>
  <c r="D93" i="2" s="1"/>
  <c r="G217" i="3"/>
  <c r="H217" i="3" s="1"/>
  <c r="I217" i="3" s="1"/>
  <c r="G222" i="3"/>
  <c r="H222" i="3" s="1"/>
  <c r="I222" i="3" s="1"/>
  <c r="G219" i="3"/>
  <c r="H219" i="3" s="1"/>
  <c r="I219" i="3" s="1"/>
  <c r="G218" i="3"/>
  <c r="H218" i="3" s="1"/>
  <c r="I218" i="3" s="1"/>
  <c r="G220" i="3"/>
  <c r="H220" i="3" s="1"/>
  <c r="I220" i="3" s="1"/>
  <c r="G221" i="3"/>
  <c r="H221" i="3" s="1"/>
  <c r="I221" i="3" s="1"/>
  <c r="G223" i="3"/>
  <c r="H223" i="3" s="1"/>
  <c r="I223" i="3" s="1"/>
  <c r="G139" i="3"/>
  <c r="H139" i="3" s="1"/>
  <c r="I139" i="3" s="1"/>
  <c r="J139" i="3" s="1"/>
  <c r="G138" i="3"/>
  <c r="H138" i="3" s="1"/>
  <c r="I138" i="3" s="1"/>
  <c r="J138" i="3" s="1"/>
  <c r="G111" i="3"/>
  <c r="H111" i="3" s="1"/>
  <c r="I111" i="3" s="1"/>
  <c r="J111" i="3" s="1"/>
  <c r="G110" i="3"/>
  <c r="H110" i="3" s="1"/>
  <c r="I110" i="3" s="1"/>
  <c r="J110" i="3" s="1"/>
  <c r="G83" i="3"/>
  <c r="H83" i="3" s="1"/>
  <c r="I83" i="3" s="1"/>
  <c r="J83" i="3" s="1"/>
  <c r="G82" i="3"/>
  <c r="H82" i="3" s="1"/>
  <c r="I82" i="3" s="1"/>
  <c r="J82" i="3" s="1"/>
  <c r="G177" i="3"/>
  <c r="H177" i="3" s="1"/>
  <c r="I177" i="3" s="1"/>
  <c r="J177" i="3" s="1"/>
  <c r="G172" i="3"/>
  <c r="H172" i="3" s="1"/>
  <c r="I172" i="3" s="1"/>
  <c r="G136" i="3"/>
  <c r="H136" i="3" s="1"/>
  <c r="I136" i="3" s="1"/>
  <c r="J136" i="3" s="1"/>
  <c r="G135" i="3"/>
  <c r="H135" i="3" s="1"/>
  <c r="I135" i="3" s="1"/>
  <c r="J135" i="3" s="1"/>
  <c r="G108" i="3"/>
  <c r="H108" i="3" s="1"/>
  <c r="I108" i="3" s="1"/>
  <c r="J108" i="3" s="1"/>
  <c r="G107" i="3"/>
  <c r="H107" i="3" s="1"/>
  <c r="I107" i="3" s="1"/>
  <c r="J107" i="3" s="1"/>
  <c r="G80" i="3"/>
  <c r="H80" i="3" s="1"/>
  <c r="I80" i="3" s="1"/>
  <c r="J80" i="3" s="1"/>
  <c r="G79" i="3"/>
  <c r="H79" i="3" s="1"/>
  <c r="I79" i="3" s="1"/>
  <c r="J79" i="3" s="1"/>
  <c r="G167" i="3"/>
  <c r="H167" i="3" s="1"/>
  <c r="I167" i="3" s="1"/>
  <c r="J167" i="3" s="1"/>
  <c r="G133" i="3"/>
  <c r="H133" i="3" s="1"/>
  <c r="I133" i="3" s="1"/>
  <c r="J133" i="3" s="1"/>
  <c r="G132" i="3"/>
  <c r="H132" i="3" s="1"/>
  <c r="I132" i="3" s="1"/>
  <c r="J132" i="3" s="1"/>
  <c r="G105" i="3"/>
  <c r="H105" i="3" s="1"/>
  <c r="I105" i="3" s="1"/>
  <c r="J105" i="3" s="1"/>
  <c r="G104" i="3"/>
  <c r="H104" i="3" s="1"/>
  <c r="I104" i="3" s="1"/>
  <c r="J104" i="3" s="1"/>
  <c r="G77" i="3"/>
  <c r="H77" i="3" s="1"/>
  <c r="I77" i="3" s="1"/>
  <c r="J77" i="3" s="1"/>
  <c r="G76" i="3"/>
  <c r="H76" i="3" s="1"/>
  <c r="I76" i="3" s="1"/>
  <c r="J76" i="3" s="1"/>
  <c r="G162" i="3"/>
  <c r="H162" i="3" s="1"/>
  <c r="I162" i="3" s="1"/>
  <c r="J162" i="3" s="1"/>
  <c r="G157" i="3"/>
  <c r="H157" i="3" s="1"/>
  <c r="I157" i="3" s="1"/>
  <c r="J157" i="3" s="1"/>
  <c r="G130" i="3"/>
  <c r="H130" i="3" s="1"/>
  <c r="I130" i="3" s="1"/>
  <c r="J130" i="3" s="1"/>
  <c r="G129" i="3"/>
  <c r="H129" i="3" s="1"/>
  <c r="I129" i="3" s="1"/>
  <c r="J129" i="3" s="1"/>
  <c r="G102" i="3"/>
  <c r="H102" i="3" s="1"/>
  <c r="I102" i="3" s="1"/>
  <c r="J102" i="3" s="1"/>
  <c r="G101" i="3"/>
  <c r="H101" i="3" s="1"/>
  <c r="I101" i="3" s="1"/>
  <c r="J101" i="3" s="1"/>
  <c r="G74" i="3"/>
  <c r="H74" i="3" s="1"/>
  <c r="I74" i="3" s="1"/>
  <c r="J74" i="3" s="1"/>
  <c r="G73" i="3"/>
  <c r="H73" i="3" s="1"/>
  <c r="I73" i="3" s="1"/>
  <c r="J73" i="3" s="1"/>
  <c r="G127" i="3"/>
  <c r="H127" i="3" s="1"/>
  <c r="I127" i="3" s="1"/>
  <c r="J127" i="3" s="1"/>
  <c r="G126" i="3"/>
  <c r="H126" i="3" s="1"/>
  <c r="I126" i="3" s="1"/>
  <c r="J126" i="3" s="1"/>
  <c r="G99" i="3"/>
  <c r="H99" i="3" s="1"/>
  <c r="I99" i="3" s="1"/>
  <c r="J99" i="3" s="1"/>
  <c r="G98" i="3"/>
  <c r="H98" i="3" s="1"/>
  <c r="I98" i="3" s="1"/>
  <c r="J98" i="3" s="1"/>
  <c r="G71" i="3"/>
  <c r="H71" i="3" s="1"/>
  <c r="I71" i="3" s="1"/>
  <c r="J71" i="3" s="1"/>
  <c r="G70" i="3"/>
  <c r="H70" i="3" s="1"/>
  <c r="I70" i="3" s="1"/>
  <c r="J70" i="3" s="1"/>
  <c r="I242" i="3"/>
  <c r="D244" i="3"/>
  <c r="E244" i="3"/>
  <c r="F244" i="3"/>
  <c r="G244" i="3"/>
  <c r="H244" i="3"/>
  <c r="I244" i="3"/>
  <c r="C244" i="3"/>
  <c r="D243" i="3"/>
  <c r="E243" i="3"/>
  <c r="F243" i="3"/>
  <c r="G243" i="3"/>
  <c r="H243" i="3"/>
  <c r="I243" i="3"/>
  <c r="C243" i="3"/>
  <c r="E242" i="3"/>
  <c r="D242" i="3"/>
  <c r="F242" i="3"/>
  <c r="G242" i="3"/>
  <c r="H242" i="3"/>
  <c r="H211" i="3"/>
  <c r="I211" i="3" s="1"/>
  <c r="J211" i="3" s="1"/>
  <c r="E211" i="3"/>
  <c r="H210" i="3"/>
  <c r="I210" i="3" s="1"/>
  <c r="J210" i="3" s="1"/>
  <c r="E210" i="3"/>
  <c r="H209" i="3"/>
  <c r="I209" i="3" s="1"/>
  <c r="J209" i="3" s="1"/>
  <c r="E209" i="3"/>
  <c r="B14" i="3"/>
  <c r="B13" i="3"/>
  <c r="D34" i="21"/>
  <c r="C34" i="21"/>
  <c r="E33" i="21"/>
  <c r="D33" i="21"/>
  <c r="E32" i="21"/>
  <c r="C32" i="21"/>
  <c r="E30" i="21"/>
  <c r="D30" i="21"/>
  <c r="H200" i="3"/>
  <c r="I200" i="3" s="1"/>
  <c r="J200" i="3" s="1"/>
  <c r="E200" i="3"/>
  <c r="H199" i="3"/>
  <c r="I199" i="3" s="1"/>
  <c r="J199" i="3" s="1"/>
  <c r="E199" i="3"/>
  <c r="H198" i="3"/>
  <c r="I198" i="3" s="1"/>
  <c r="J198" i="3" s="1"/>
  <c r="E198" i="3"/>
  <c r="H197" i="3"/>
  <c r="I197" i="3" s="1"/>
  <c r="J197" i="3" s="1"/>
  <c r="E197" i="3"/>
  <c r="H196" i="3"/>
  <c r="I196" i="3" s="1"/>
  <c r="J196" i="3" s="1"/>
  <c r="E196" i="3"/>
  <c r="H195" i="3"/>
  <c r="I195" i="3" s="1"/>
  <c r="J195" i="3" s="1"/>
  <c r="E195" i="3"/>
  <c r="H194" i="3"/>
  <c r="I194" i="3" s="1"/>
  <c r="J194" i="3" s="1"/>
  <c r="E194" i="3"/>
  <c r="E31" i="21"/>
  <c r="D31" i="21"/>
  <c r="H208" i="3"/>
  <c r="I208" i="3" s="1"/>
  <c r="J208" i="3" s="1"/>
  <c r="E208" i="3"/>
  <c r="H207" i="3"/>
  <c r="I207" i="3" s="1"/>
  <c r="J207" i="3" s="1"/>
  <c r="E207" i="3"/>
  <c r="H206" i="3"/>
  <c r="I206" i="3" s="1"/>
  <c r="J206" i="3" s="1"/>
  <c r="E206" i="3"/>
  <c r="G205" i="3"/>
  <c r="H205" i="3" s="1"/>
  <c r="I205" i="3" s="1"/>
  <c r="J205" i="3" s="1"/>
  <c r="E205" i="3"/>
  <c r="C188" i="3"/>
  <c r="H187" i="3"/>
  <c r="I187" i="3" s="1"/>
  <c r="J187" i="3" s="1"/>
  <c r="E187" i="3"/>
  <c r="H186" i="3"/>
  <c r="I186" i="3" s="1"/>
  <c r="J186" i="3" s="1"/>
  <c r="E186" i="3"/>
  <c r="H185" i="3"/>
  <c r="I185" i="3" s="1"/>
  <c r="J185" i="3" s="1"/>
  <c r="E185" i="3"/>
  <c r="G184" i="3"/>
  <c r="H184" i="3" s="1"/>
  <c r="I184" i="3" s="1"/>
  <c r="J184" i="3" s="1"/>
  <c r="E184" i="3"/>
  <c r="C183" i="3"/>
  <c r="H182" i="3"/>
  <c r="I182" i="3" s="1"/>
  <c r="J182" i="3" s="1"/>
  <c r="E182" i="3"/>
  <c r="H181" i="3"/>
  <c r="I181" i="3" s="1"/>
  <c r="J181" i="3" s="1"/>
  <c r="E181" i="3"/>
  <c r="H180" i="3"/>
  <c r="I180" i="3" s="1"/>
  <c r="J180" i="3" s="1"/>
  <c r="E180" i="3"/>
  <c r="G179" i="3"/>
  <c r="H179" i="3" s="1"/>
  <c r="I179" i="3" s="1"/>
  <c r="J179" i="3" s="1"/>
  <c r="E179" i="3"/>
  <c r="E177" i="3"/>
  <c r="H176" i="3"/>
  <c r="I176" i="3" s="1"/>
  <c r="J176" i="3" s="1"/>
  <c r="E176" i="3"/>
  <c r="H175" i="3"/>
  <c r="I175" i="3" s="1"/>
  <c r="J175" i="3" s="1"/>
  <c r="E175" i="3"/>
  <c r="G174" i="3"/>
  <c r="H174" i="3" s="1"/>
  <c r="I174" i="3" s="1"/>
  <c r="J174" i="3" s="1"/>
  <c r="E174" i="3"/>
  <c r="C173" i="3"/>
  <c r="E23" i="3" s="1"/>
  <c r="E172" i="3"/>
  <c r="H171" i="3"/>
  <c r="I171" i="3" s="1"/>
  <c r="J171" i="3" s="1"/>
  <c r="E171" i="3"/>
  <c r="H170" i="3"/>
  <c r="I170" i="3" s="1"/>
  <c r="J170" i="3" s="1"/>
  <c r="E170" i="3"/>
  <c r="G169" i="3"/>
  <c r="H169" i="3" s="1"/>
  <c r="I169" i="3" s="1"/>
  <c r="J169" i="3" s="1"/>
  <c r="E169" i="3"/>
  <c r="C168" i="3"/>
  <c r="D23" i="3" s="1"/>
  <c r="D26" i="3" s="1"/>
  <c r="E167" i="3"/>
  <c r="H166" i="3"/>
  <c r="I166" i="3" s="1"/>
  <c r="J166" i="3" s="1"/>
  <c r="E166" i="3"/>
  <c r="H165" i="3"/>
  <c r="I165" i="3" s="1"/>
  <c r="J165" i="3" s="1"/>
  <c r="E165" i="3"/>
  <c r="G164" i="3"/>
  <c r="H164" i="3" s="1"/>
  <c r="I164" i="3" s="1"/>
  <c r="J164" i="3" s="1"/>
  <c r="E164" i="3"/>
  <c r="C163" i="3"/>
  <c r="C23" i="3" s="1"/>
  <c r="E162" i="3"/>
  <c r="H161" i="3"/>
  <c r="I161" i="3" s="1"/>
  <c r="J161" i="3" s="1"/>
  <c r="E161" i="3"/>
  <c r="H160" i="3"/>
  <c r="I160" i="3" s="1"/>
  <c r="J160" i="3" s="1"/>
  <c r="E160" i="3"/>
  <c r="G159" i="3"/>
  <c r="H159" i="3" s="1"/>
  <c r="I159" i="3" s="1"/>
  <c r="J159" i="3" s="1"/>
  <c r="E159" i="3"/>
  <c r="C158" i="3"/>
  <c r="B23" i="3" s="1"/>
  <c r="E157" i="3"/>
  <c r="H156" i="3"/>
  <c r="I156" i="3" s="1"/>
  <c r="J156" i="3" s="1"/>
  <c r="E156" i="3"/>
  <c r="H155" i="3"/>
  <c r="I155" i="3" s="1"/>
  <c r="J155" i="3" s="1"/>
  <c r="E155" i="3"/>
  <c r="G154" i="3"/>
  <c r="H154" i="3" s="1"/>
  <c r="I154" i="3" s="1"/>
  <c r="J154" i="3" s="1"/>
  <c r="E154" i="3"/>
  <c r="C150" i="3"/>
  <c r="H149" i="3"/>
  <c r="I149" i="3" s="1"/>
  <c r="J149" i="3" s="1"/>
  <c r="E149" i="3"/>
  <c r="H148" i="3"/>
  <c r="I148" i="3" s="1"/>
  <c r="J148" i="3" s="1"/>
  <c r="E148" i="3"/>
  <c r="H147" i="3"/>
  <c r="I147" i="3" s="1"/>
  <c r="J147" i="3" s="1"/>
  <c r="E147" i="3"/>
  <c r="G146" i="3"/>
  <c r="H146" i="3" s="1"/>
  <c r="I146" i="3" s="1"/>
  <c r="J146" i="3" s="1"/>
  <c r="E146" i="3"/>
  <c r="C145" i="3"/>
  <c r="H144" i="3"/>
  <c r="I144" i="3" s="1"/>
  <c r="J144" i="3" s="1"/>
  <c r="E144" i="3"/>
  <c r="H143" i="3"/>
  <c r="I143" i="3" s="1"/>
  <c r="J143" i="3" s="1"/>
  <c r="E143" i="3"/>
  <c r="H142" i="3"/>
  <c r="I142" i="3" s="1"/>
  <c r="J142" i="3" s="1"/>
  <c r="E142" i="3"/>
  <c r="G141" i="3"/>
  <c r="H141" i="3" s="1"/>
  <c r="I141" i="3" s="1"/>
  <c r="J141" i="3" s="1"/>
  <c r="E141" i="3"/>
  <c r="E139" i="3"/>
  <c r="E138" i="3"/>
  <c r="E136" i="3"/>
  <c r="E135" i="3"/>
  <c r="E133" i="3"/>
  <c r="E132" i="3"/>
  <c r="E130" i="3"/>
  <c r="E129" i="3"/>
  <c r="E127" i="3"/>
  <c r="E126" i="3"/>
  <c r="C122" i="3"/>
  <c r="H121" i="3"/>
  <c r="I121" i="3" s="1"/>
  <c r="J121" i="3" s="1"/>
  <c r="E121" i="3"/>
  <c r="H120" i="3"/>
  <c r="I120" i="3" s="1"/>
  <c r="J120" i="3" s="1"/>
  <c r="E120" i="3"/>
  <c r="H119" i="3"/>
  <c r="I119" i="3" s="1"/>
  <c r="J119" i="3" s="1"/>
  <c r="E119" i="3"/>
  <c r="G118" i="3"/>
  <c r="H118" i="3" s="1"/>
  <c r="I118" i="3" s="1"/>
  <c r="J118" i="3" s="1"/>
  <c r="E118" i="3"/>
  <c r="C117" i="3"/>
  <c r="H116" i="3"/>
  <c r="I116" i="3" s="1"/>
  <c r="J116" i="3" s="1"/>
  <c r="E116" i="3"/>
  <c r="H115" i="3"/>
  <c r="I115" i="3" s="1"/>
  <c r="J115" i="3" s="1"/>
  <c r="E115" i="3"/>
  <c r="H114" i="3"/>
  <c r="I114" i="3" s="1"/>
  <c r="J114" i="3" s="1"/>
  <c r="E114" i="3"/>
  <c r="G113" i="3"/>
  <c r="H113" i="3" s="1"/>
  <c r="I113" i="3" s="1"/>
  <c r="J113" i="3" s="1"/>
  <c r="E113" i="3"/>
  <c r="E111" i="3"/>
  <c r="E110" i="3"/>
  <c r="E108" i="3"/>
  <c r="E107" i="3"/>
  <c r="E105" i="3"/>
  <c r="E104" i="3"/>
  <c r="E102" i="3"/>
  <c r="E101" i="3"/>
  <c r="E99" i="3"/>
  <c r="E98" i="3"/>
  <c r="C94" i="3"/>
  <c r="H93" i="3"/>
  <c r="I93" i="3" s="1"/>
  <c r="J93" i="3" s="1"/>
  <c r="E93" i="3"/>
  <c r="H92" i="3"/>
  <c r="I92" i="3" s="1"/>
  <c r="J92" i="3" s="1"/>
  <c r="E92" i="3"/>
  <c r="H91" i="3"/>
  <c r="I91" i="3" s="1"/>
  <c r="J91" i="3" s="1"/>
  <c r="E91" i="3"/>
  <c r="G90" i="3"/>
  <c r="H90" i="3" s="1"/>
  <c r="I90" i="3" s="1"/>
  <c r="J90" i="3" s="1"/>
  <c r="E90" i="3"/>
  <c r="C89" i="3"/>
  <c r="H88" i="3"/>
  <c r="I88" i="3" s="1"/>
  <c r="J88" i="3" s="1"/>
  <c r="E88" i="3"/>
  <c r="H87" i="3"/>
  <c r="I87" i="3" s="1"/>
  <c r="J87" i="3" s="1"/>
  <c r="E87" i="3"/>
  <c r="H86" i="3"/>
  <c r="I86" i="3" s="1"/>
  <c r="J86" i="3" s="1"/>
  <c r="E86" i="3"/>
  <c r="G85" i="3"/>
  <c r="H85" i="3" s="1"/>
  <c r="I85" i="3" s="1"/>
  <c r="J85" i="3" s="1"/>
  <c r="E85" i="3"/>
  <c r="E83" i="3"/>
  <c r="E82" i="3"/>
  <c r="E80" i="3"/>
  <c r="E79" i="3"/>
  <c r="E77" i="3"/>
  <c r="E76" i="3"/>
  <c r="E74" i="3"/>
  <c r="E73" i="3"/>
  <c r="E71" i="3"/>
  <c r="E70" i="3"/>
  <c r="C66" i="3"/>
  <c r="H65" i="3"/>
  <c r="I65" i="3" s="1"/>
  <c r="J65" i="3" s="1"/>
  <c r="E65" i="3"/>
  <c r="H64" i="3"/>
  <c r="I64" i="3" s="1"/>
  <c r="J64" i="3" s="1"/>
  <c r="E64" i="3"/>
  <c r="H63" i="3"/>
  <c r="I63" i="3" s="1"/>
  <c r="J63" i="3" s="1"/>
  <c r="E63" i="3"/>
  <c r="G62" i="3"/>
  <c r="H62" i="3" s="1"/>
  <c r="I62" i="3" s="1"/>
  <c r="J62" i="3" s="1"/>
  <c r="E62" i="3"/>
  <c r="C61" i="3"/>
  <c r="H60" i="3"/>
  <c r="I60" i="3" s="1"/>
  <c r="J60" i="3" s="1"/>
  <c r="E60" i="3"/>
  <c r="H59" i="3"/>
  <c r="I59" i="3" s="1"/>
  <c r="J59" i="3" s="1"/>
  <c r="E59" i="3"/>
  <c r="H58" i="3"/>
  <c r="I58" i="3" s="1"/>
  <c r="J58" i="3" s="1"/>
  <c r="E58" i="3"/>
  <c r="G57" i="3"/>
  <c r="H57" i="3" s="1"/>
  <c r="I57" i="3" s="1"/>
  <c r="J57" i="3" s="1"/>
  <c r="E57" i="3"/>
  <c r="C47" i="3"/>
  <c r="C44" i="3"/>
  <c r="D56" i="21"/>
  <c r="D41" i="21"/>
  <c r="D43" i="21"/>
  <c r="D46" i="21"/>
  <c r="K46" i="21"/>
  <c r="E53" i="21"/>
  <c r="D55" i="21"/>
  <c r="J55" i="21" s="1"/>
  <c r="D58" i="21"/>
  <c r="J58" i="21" s="1"/>
  <c r="A1" i="1"/>
  <c r="A1" i="4" s="1"/>
  <c r="D10" i="2"/>
  <c r="D13" i="2" s="1"/>
  <c r="J20" i="2"/>
  <c r="J21" i="2"/>
  <c r="I23" i="2"/>
  <c r="I24" i="2"/>
  <c r="C27" i="2"/>
  <c r="C31" i="2"/>
  <c r="C36" i="2"/>
  <c r="C41" i="2"/>
  <c r="I43" i="2"/>
  <c r="J43" i="2"/>
  <c r="K43" i="2"/>
  <c r="C45" i="2"/>
  <c r="I47" i="2"/>
  <c r="I48" i="2"/>
  <c r="C61" i="2"/>
  <c r="I63" i="2"/>
  <c r="C70" i="2"/>
  <c r="C77" i="2"/>
  <c r="C111" i="2"/>
  <c r="D48" i="21"/>
  <c r="D30" i="3"/>
  <c r="D31" i="3"/>
  <c r="D32" i="3"/>
  <c r="D33" i="3"/>
  <c r="D34" i="3"/>
  <c r="D35" i="3"/>
  <c r="D36" i="3"/>
  <c r="E230" i="3"/>
  <c r="E231" i="3"/>
  <c r="D30" i="4"/>
  <c r="D32" i="4" s="1"/>
  <c r="D45" i="4"/>
  <c r="D53" i="4"/>
  <c r="D62" i="4"/>
  <c r="D70" i="4"/>
  <c r="G12" i="5"/>
  <c r="X12" i="5"/>
  <c r="Y12" i="5" s="1"/>
  <c r="Z12" i="5" s="1"/>
  <c r="AA12" i="5" s="1"/>
  <c r="AB12" i="5" s="1"/>
  <c r="AC12" i="5" s="1"/>
  <c r="AD12" i="5" s="1"/>
  <c r="AE12" i="5" s="1"/>
  <c r="AF12" i="5" s="1"/>
  <c r="AG12" i="5" s="1"/>
  <c r="AH12" i="5" s="1"/>
  <c r="AI12" i="5" s="1"/>
  <c r="AJ12" i="5" s="1"/>
  <c r="AK12" i="5" s="1"/>
  <c r="AL12" i="5" s="1"/>
  <c r="AM12" i="5" s="1"/>
  <c r="AN12" i="5" s="1"/>
  <c r="AO12" i="5" s="1"/>
  <c r="AP12" i="5" s="1"/>
  <c r="AQ12" i="5" s="1"/>
  <c r="D16" i="5"/>
  <c r="X23" i="5"/>
  <c r="Y23" i="5"/>
  <c r="AC23" i="5"/>
  <c r="AD23" i="5"/>
  <c r="AE23" i="5"/>
  <c r="AF23" i="5"/>
  <c r="AG23" i="5"/>
  <c r="AH23" i="5"/>
  <c r="AI23" i="5"/>
  <c r="AJ23" i="5"/>
  <c r="AK23" i="5"/>
  <c r="AL23" i="5"/>
  <c r="AM23" i="5"/>
  <c r="AN23" i="5"/>
  <c r="AO23" i="5"/>
  <c r="AP23" i="5"/>
  <c r="AQ23" i="5"/>
  <c r="D31" i="5"/>
  <c r="E31" i="5" s="1"/>
  <c r="F31" i="5"/>
  <c r="G31" i="5" s="1"/>
  <c r="H31" i="5" s="1"/>
  <c r="I31" i="5" s="1"/>
  <c r="J31" i="5" s="1"/>
  <c r="K31" i="5" s="1"/>
  <c r="L31" i="5" s="1"/>
  <c r="M31" i="5" s="1"/>
  <c r="N31" i="5" s="1"/>
  <c r="O31" i="5" s="1"/>
  <c r="P31" i="5" s="1"/>
  <c r="Q31" i="5" s="1"/>
  <c r="R31" i="5" s="1"/>
  <c r="S31" i="5" s="1"/>
  <c r="T31" i="5" s="1"/>
  <c r="U31" i="5" s="1"/>
  <c r="V31" i="5" s="1"/>
  <c r="W31" i="5" s="1"/>
  <c r="X31" i="5" s="1"/>
  <c r="Y31" i="5" s="1"/>
  <c r="Z31" i="5" s="1"/>
  <c r="AA31" i="5" s="1"/>
  <c r="AB31" i="5" s="1"/>
  <c r="AC31" i="5" s="1"/>
  <c r="AD31" i="5" s="1"/>
  <c r="AE31" i="5" s="1"/>
  <c r="AF31" i="5" s="1"/>
  <c r="AG31" i="5" s="1"/>
  <c r="AH31" i="5" s="1"/>
  <c r="AI31" i="5" s="1"/>
  <c r="AJ31" i="5" s="1"/>
  <c r="AK31" i="5" s="1"/>
  <c r="AL31" i="5" s="1"/>
  <c r="AM31" i="5" s="1"/>
  <c r="AN31" i="5" s="1"/>
  <c r="AO31" i="5" s="1"/>
  <c r="AP31" i="5" s="1"/>
  <c r="AQ31" i="5" s="1"/>
  <c r="D32" i="5"/>
  <c r="E32" i="5" s="1"/>
  <c r="F32" i="5" s="1"/>
  <c r="G32" i="5" s="1"/>
  <c r="H32" i="5" s="1"/>
  <c r="I32" i="5" s="1"/>
  <c r="J32" i="5" s="1"/>
  <c r="K32" i="5" s="1"/>
  <c r="L32" i="5" s="1"/>
  <c r="M32" i="5" s="1"/>
  <c r="N32" i="5" s="1"/>
  <c r="O32" i="5" s="1"/>
  <c r="P32" i="5" s="1"/>
  <c r="Q32" i="5" s="1"/>
  <c r="R32" i="5" s="1"/>
  <c r="S32" i="5" s="1"/>
  <c r="T32" i="5" s="1"/>
  <c r="U32" i="5" s="1"/>
  <c r="V32" i="5" s="1"/>
  <c r="W32" i="5" s="1"/>
  <c r="X32" i="5" s="1"/>
  <c r="Y32" i="5" s="1"/>
  <c r="Z32" i="5" s="1"/>
  <c r="AA32" i="5" s="1"/>
  <c r="AB32" i="5" s="1"/>
  <c r="AC32" i="5" s="1"/>
  <c r="AD32" i="5" s="1"/>
  <c r="AE32" i="5" s="1"/>
  <c r="AF32" i="5" s="1"/>
  <c r="AG32" i="5" s="1"/>
  <c r="AH32" i="5" s="1"/>
  <c r="AI32" i="5" s="1"/>
  <c r="AJ32" i="5" s="1"/>
  <c r="AK32" i="5" s="1"/>
  <c r="AL32" i="5" s="1"/>
  <c r="AM32" i="5" s="1"/>
  <c r="AN32" i="5" s="1"/>
  <c r="AO32" i="5" s="1"/>
  <c r="AP32" i="5" s="1"/>
  <c r="AQ32" i="5" s="1"/>
  <c r="E33" i="5"/>
  <c r="F33" i="5" s="1"/>
  <c r="G33" i="5" s="1"/>
  <c r="H33" i="5" s="1"/>
  <c r="I33" i="5" s="1"/>
  <c r="J33" i="5" s="1"/>
  <c r="K33" i="5" s="1"/>
  <c r="L33" i="5" s="1"/>
  <c r="M33" i="5" s="1"/>
  <c r="N33" i="5" s="1"/>
  <c r="O33" i="5" s="1"/>
  <c r="P33" i="5" s="1"/>
  <c r="Q33" i="5" s="1"/>
  <c r="R33" i="5" s="1"/>
  <c r="S33" i="5" s="1"/>
  <c r="T33" i="5" s="1"/>
  <c r="U33" i="5" s="1"/>
  <c r="V33" i="5" s="1"/>
  <c r="W33" i="5" s="1"/>
  <c r="X33" i="5" s="1"/>
  <c r="Y33" i="5" s="1"/>
  <c r="Z33" i="5" s="1"/>
  <c r="AA33" i="5" s="1"/>
  <c r="AB33" i="5" s="1"/>
  <c r="AC33" i="5" s="1"/>
  <c r="AD33" i="5" s="1"/>
  <c r="AE33" i="5" s="1"/>
  <c r="AF33" i="5" s="1"/>
  <c r="AG33" i="5" s="1"/>
  <c r="AH33" i="5" s="1"/>
  <c r="AI33" i="5" s="1"/>
  <c r="AJ33" i="5" s="1"/>
  <c r="AK33" i="5" s="1"/>
  <c r="AL33" i="5" s="1"/>
  <c r="AM33" i="5" s="1"/>
  <c r="AN33" i="5" s="1"/>
  <c r="AO33" i="5" s="1"/>
  <c r="AP33" i="5" s="1"/>
  <c r="AQ33" i="5" s="1"/>
  <c r="D39" i="5"/>
  <c r="I39" i="5" s="1"/>
  <c r="A40" i="5"/>
  <c r="D40" i="5"/>
  <c r="E40" i="5" s="1"/>
  <c r="F40" i="5" s="1"/>
  <c r="G40" i="5" s="1"/>
  <c r="H40" i="5" s="1"/>
  <c r="I40" i="5" s="1"/>
  <c r="J40" i="5" s="1"/>
  <c r="K40" i="5" s="1"/>
  <c r="L40" i="5" s="1"/>
  <c r="D41" i="5"/>
  <c r="E41" i="5" s="1"/>
  <c r="F41" i="5" s="1"/>
  <c r="G41" i="5" s="1"/>
  <c r="H41" i="5" s="1"/>
  <c r="D42" i="5"/>
  <c r="F42" i="5" s="1"/>
  <c r="E53" i="5"/>
  <c r="F53" i="5" s="1"/>
  <c r="G53" i="5" s="1"/>
  <c r="H53" i="5" s="1"/>
  <c r="I53" i="5" s="1"/>
  <c r="J53" i="5" s="1"/>
  <c r="K53" i="5" s="1"/>
  <c r="L53" i="5" s="1"/>
  <c r="M53" i="5" s="1"/>
  <c r="N53" i="5" s="1"/>
  <c r="O53" i="5" s="1"/>
  <c r="P53" i="5" s="1"/>
  <c r="Q53" i="5" s="1"/>
  <c r="R53" i="5" s="1"/>
  <c r="S53" i="5" s="1"/>
  <c r="T53" i="5" s="1"/>
  <c r="U53" i="5" s="1"/>
  <c r="V53" i="5" s="1"/>
  <c r="W53" i="5" s="1"/>
  <c r="X53" i="5" s="1"/>
  <c r="Y53" i="5" s="1"/>
  <c r="Z53" i="5" s="1"/>
  <c r="AA53" i="5" s="1"/>
  <c r="AB53" i="5" s="1"/>
  <c r="AC53" i="5" s="1"/>
  <c r="AD53" i="5" s="1"/>
  <c r="AE53" i="5" s="1"/>
  <c r="AF53" i="5" s="1"/>
  <c r="AG53" i="5" s="1"/>
  <c r="AH53" i="5" s="1"/>
  <c r="AI53" i="5" s="1"/>
  <c r="AJ53" i="5" s="1"/>
  <c r="AK53" i="5" s="1"/>
  <c r="AL53" i="5" s="1"/>
  <c r="AM53" i="5" s="1"/>
  <c r="AN53" i="5" s="1"/>
  <c r="AO53" i="5" s="1"/>
  <c r="AP53" i="5" s="1"/>
  <c r="AQ53" i="5" s="1"/>
  <c r="D55" i="5"/>
  <c r="E55" i="5" s="1"/>
  <c r="F55" i="5" s="1"/>
  <c r="G55" i="5" s="1"/>
  <c r="H55" i="5" s="1"/>
  <c r="I55" i="5" s="1"/>
  <c r="J55" i="5" s="1"/>
  <c r="K55" i="5" s="1"/>
  <c r="L55" i="5" s="1"/>
  <c r="M55" i="5" s="1"/>
  <c r="N55" i="5" s="1"/>
  <c r="O55" i="5" s="1"/>
  <c r="P55" i="5" s="1"/>
  <c r="Q55" i="5" s="1"/>
  <c r="R55" i="5" s="1"/>
  <c r="S55" i="5" s="1"/>
  <c r="T55" i="5" s="1"/>
  <c r="U55" i="5" s="1"/>
  <c r="V55" i="5" s="1"/>
  <c r="W55" i="5" s="1"/>
  <c r="X55" i="5" s="1"/>
  <c r="Y55" i="5" s="1"/>
  <c r="Z55" i="5" s="1"/>
  <c r="AA55" i="5" s="1"/>
  <c r="AB55" i="5" s="1"/>
  <c r="AC55" i="5" s="1"/>
  <c r="AD55" i="5" s="1"/>
  <c r="AE55" i="5" s="1"/>
  <c r="AF55" i="5" s="1"/>
  <c r="AG55" i="5" s="1"/>
  <c r="AH55" i="5" s="1"/>
  <c r="AI55" i="5" s="1"/>
  <c r="AJ55" i="5" s="1"/>
  <c r="AK55" i="5" s="1"/>
  <c r="AL55" i="5" s="1"/>
  <c r="AM55" i="5" s="1"/>
  <c r="AN55" i="5" s="1"/>
  <c r="AO55" i="5" s="1"/>
  <c r="AP55" i="5" s="1"/>
  <c r="AQ55" i="5" s="1"/>
  <c r="D66" i="5"/>
  <c r="D67" i="5"/>
  <c r="A121" i="22"/>
  <c r="A1" i="50"/>
  <c r="A1" i="49"/>
  <c r="C54" i="5"/>
  <c r="E54" i="5" s="1"/>
  <c r="F54" i="5" s="1"/>
  <c r="G54" i="5" s="1"/>
  <c r="H54" i="5" s="1"/>
  <c r="I54" i="5" s="1"/>
  <c r="J54" i="5" s="1"/>
  <c r="K54" i="5" s="1"/>
  <c r="L54" i="5" s="1"/>
  <c r="M54" i="5" s="1"/>
  <c r="N54" i="5" s="1"/>
  <c r="O54" i="5" s="1"/>
  <c r="P54" i="5" s="1"/>
  <c r="Q54" i="5" s="1"/>
  <c r="R54" i="5" s="1"/>
  <c r="S54" i="5" s="1"/>
  <c r="T54" i="5" s="1"/>
  <c r="U54" i="5" s="1"/>
  <c r="V54" i="5" s="1"/>
  <c r="W54" i="5" s="1"/>
  <c r="X54" i="5" s="1"/>
  <c r="Y54" i="5" s="1"/>
  <c r="Z54" i="5" s="1"/>
  <c r="AA54" i="5" s="1"/>
  <c r="AB54" i="5" s="1"/>
  <c r="AC54" i="5" s="1"/>
  <c r="AD54" i="5" s="1"/>
  <c r="AE54" i="5" s="1"/>
  <c r="AF54" i="5" s="1"/>
  <c r="AG54" i="5" s="1"/>
  <c r="AH54" i="5" s="1"/>
  <c r="AI54" i="5" s="1"/>
  <c r="AJ54" i="5" s="1"/>
  <c r="AK54" i="5" s="1"/>
  <c r="AL54" i="5" s="1"/>
  <c r="AM54" i="5" s="1"/>
  <c r="AN54" i="5" s="1"/>
  <c r="AO54" i="5" s="1"/>
  <c r="AP54" i="5" s="1"/>
  <c r="AQ54" i="5" s="1"/>
  <c r="I20" i="2"/>
  <c r="Q39" i="5"/>
  <c r="C95" i="2" l="1"/>
  <c r="D72" i="4"/>
  <c r="D94" i="4" s="1"/>
  <c r="D95" i="4" s="1"/>
  <c r="A1" i="5"/>
  <c r="A1" i="22" s="1"/>
  <c r="F7" i="22" s="1"/>
  <c r="A1" i="52"/>
  <c r="H12" i="5"/>
  <c r="I12" i="5" s="1"/>
  <c r="J12" i="5" s="1"/>
  <c r="K12" i="5" s="1"/>
  <c r="L12" i="5" s="1"/>
  <c r="M12" i="5" s="1"/>
  <c r="N12" i="5" s="1"/>
  <c r="O12" i="5" s="1"/>
  <c r="P12" i="5" s="1"/>
  <c r="Q12" i="5" s="1"/>
  <c r="R12" i="5" s="1"/>
  <c r="S12" i="5" s="1"/>
  <c r="AG39" i="5"/>
  <c r="H39" i="5"/>
  <c r="M39" i="5"/>
  <c r="AA39" i="5"/>
  <c r="K39" i="5"/>
  <c r="L39" i="5"/>
  <c r="AL42" i="5"/>
  <c r="X42" i="5"/>
  <c r="AJ42" i="5"/>
  <c r="L42" i="5"/>
  <c r="I42" i="5"/>
  <c r="O42" i="5"/>
  <c r="J42" i="5"/>
  <c r="U42" i="5"/>
  <c r="AM42" i="5"/>
  <c r="R42" i="5"/>
  <c r="AB42" i="5"/>
  <c r="Y42" i="5"/>
  <c r="E42" i="5"/>
  <c r="V42" i="5"/>
  <c r="AP42" i="5"/>
  <c r="AA42" i="5"/>
  <c r="AD42" i="5"/>
  <c r="G42" i="5"/>
  <c r="T42" i="5"/>
  <c r="Z23" i="5"/>
  <c r="I41" i="5"/>
  <c r="J41" i="5" s="1"/>
  <c r="K41" i="5" s="1"/>
  <c r="L41" i="5" s="1"/>
  <c r="M41" i="5" s="1"/>
  <c r="N41" i="5" s="1"/>
  <c r="O41" i="5" s="1"/>
  <c r="P41" i="5" s="1"/>
  <c r="Q41" i="5" s="1"/>
  <c r="R41" i="5" s="1"/>
  <c r="S41" i="5" s="1"/>
  <c r="T41" i="5" s="1"/>
  <c r="U41" i="5" s="1"/>
  <c r="V41" i="5" s="1"/>
  <c r="W41" i="5" s="1"/>
  <c r="X41" i="5" s="1"/>
  <c r="Y41" i="5" s="1"/>
  <c r="Z41" i="5" s="1"/>
  <c r="AA41" i="5" s="1"/>
  <c r="AB41" i="5" s="1"/>
  <c r="AC41" i="5" s="1"/>
  <c r="AD41" i="5" s="1"/>
  <c r="AE41" i="5" s="1"/>
  <c r="AF41" i="5" s="1"/>
  <c r="AG41" i="5" s="1"/>
  <c r="AH41" i="5" s="1"/>
  <c r="AI41" i="5" s="1"/>
  <c r="AJ41" i="5" s="1"/>
  <c r="AK41" i="5" s="1"/>
  <c r="AL41" i="5" s="1"/>
  <c r="AM41" i="5" s="1"/>
  <c r="AN41" i="5" s="1"/>
  <c r="AO41" i="5" s="1"/>
  <c r="AP41" i="5" s="1"/>
  <c r="AQ41" i="5" s="1"/>
  <c r="AQ42" i="5"/>
  <c r="S42" i="5"/>
  <c r="H42" i="5"/>
  <c r="H43" i="5" s="1"/>
  <c r="F70" i="5" s="1"/>
  <c r="Z42" i="5"/>
  <c r="AE42" i="5"/>
  <c r="V39" i="5"/>
  <c r="P42" i="5"/>
  <c r="AH42" i="5"/>
  <c r="AO42" i="5"/>
  <c r="AN42" i="5"/>
  <c r="M42" i="5"/>
  <c r="D68" i="5"/>
  <c r="D43" i="5"/>
  <c r="D49" i="5" s="1"/>
  <c r="D68" i="21" s="1"/>
  <c r="D59" i="21" s="1"/>
  <c r="J59" i="21" s="1"/>
  <c r="AK42" i="5"/>
  <c r="N42" i="5"/>
  <c r="Q42" i="5"/>
  <c r="W42" i="5"/>
  <c r="AI42" i="5"/>
  <c r="AG42" i="5"/>
  <c r="M40" i="5"/>
  <c r="N40" i="5" s="1"/>
  <c r="O40" i="5" s="1"/>
  <c r="P40" i="5" s="1"/>
  <c r="Q40" i="5" s="1"/>
  <c r="R40" i="5" s="1"/>
  <c r="S40" i="5" s="1"/>
  <c r="T40" i="5" s="1"/>
  <c r="U40" i="5" s="1"/>
  <c r="V40" i="5" s="1"/>
  <c r="W40" i="5" s="1"/>
  <c r="X40" i="5" s="1"/>
  <c r="Y40" i="5" s="1"/>
  <c r="Z40" i="5" s="1"/>
  <c r="AA40" i="5" s="1"/>
  <c r="AB40" i="5" s="1"/>
  <c r="AC40" i="5" s="1"/>
  <c r="AD40" i="5" s="1"/>
  <c r="AE40" i="5" s="1"/>
  <c r="AF40" i="5" s="1"/>
  <c r="AG40" i="5" s="1"/>
  <c r="AH40" i="5" s="1"/>
  <c r="E16" i="5"/>
  <c r="D17" i="5"/>
  <c r="D24" i="5"/>
  <c r="J42" i="21"/>
  <c r="D30" i="5"/>
  <c r="Y39" i="5"/>
  <c r="S39" i="5"/>
  <c r="AD39" i="5"/>
  <c r="G39" i="5"/>
  <c r="G43" i="5" s="1"/>
  <c r="J39" i="5"/>
  <c r="E39" i="5"/>
  <c r="P39" i="5"/>
  <c r="W39" i="5"/>
  <c r="O39" i="5"/>
  <c r="AB39" i="5"/>
  <c r="AF42" i="5"/>
  <c r="K42" i="5"/>
  <c r="R39" i="5"/>
  <c r="X39" i="5"/>
  <c r="T39" i="5"/>
  <c r="AC39" i="5"/>
  <c r="AC42" i="5"/>
  <c r="Z39" i="5"/>
  <c r="F39" i="5"/>
  <c r="F43" i="5" s="1"/>
  <c r="AF39" i="5"/>
  <c r="U39" i="5"/>
  <c r="AE39" i="5"/>
  <c r="N39" i="5"/>
  <c r="G23" i="3"/>
  <c r="G32" i="21"/>
  <c r="J56" i="3"/>
  <c r="J84" i="3"/>
  <c r="B26" i="3"/>
  <c r="B15" i="3"/>
  <c r="J44" i="2"/>
  <c r="C13" i="2"/>
  <c r="J46" i="21"/>
  <c r="C31" i="21"/>
  <c r="G31" i="21" s="1"/>
  <c r="C30" i="21"/>
  <c r="G30" i="21" s="1"/>
  <c r="E26" i="3"/>
  <c r="E232" i="3"/>
  <c r="C17" i="4" s="1"/>
  <c r="C33" i="21"/>
  <c r="G33" i="21" s="1"/>
  <c r="J140" i="3"/>
  <c r="H224" i="3"/>
  <c r="D6" i="4"/>
  <c r="C26" i="3"/>
  <c r="E34" i="21"/>
  <c r="G34" i="21" s="1"/>
  <c r="E202" i="3"/>
  <c r="J112" i="3"/>
  <c r="J212" i="3"/>
  <c r="E213" i="3" s="1"/>
  <c r="D35" i="21"/>
  <c r="J178" i="3"/>
  <c r="A1" i="3"/>
  <c r="A1" i="2"/>
  <c r="J41" i="21" l="1"/>
  <c r="J43" i="21"/>
  <c r="U43" i="5"/>
  <c r="U49" i="5" s="1"/>
  <c r="R43" i="5"/>
  <c r="R49" i="5" s="1"/>
  <c r="G68" i="21" s="1"/>
  <c r="J43" i="5"/>
  <c r="J49" i="5" s="1"/>
  <c r="L43" i="5"/>
  <c r="L49" i="5" s="1"/>
  <c r="K43" i="5"/>
  <c r="K49" i="5" s="1"/>
  <c r="E43" i="5"/>
  <c r="E49" i="5" s="1"/>
  <c r="N43" i="5"/>
  <c r="N49" i="5" s="1"/>
  <c r="I43" i="5"/>
  <c r="I49" i="5" s="1"/>
  <c r="H49" i="5"/>
  <c r="E68" i="21" s="1"/>
  <c r="P43" i="5"/>
  <c r="P49" i="5" s="1"/>
  <c r="M43" i="5"/>
  <c r="M49" i="5" s="1"/>
  <c r="F68" i="21" s="1"/>
  <c r="T43" i="5"/>
  <c r="T49" i="5" s="1"/>
  <c r="J60" i="21"/>
  <c r="AF43" i="5"/>
  <c r="AF49" i="5" s="1"/>
  <c r="AA43" i="5"/>
  <c r="AA49" i="5" s="1"/>
  <c r="Z43" i="5"/>
  <c r="Z49" i="5" s="1"/>
  <c r="AB43" i="5"/>
  <c r="AB49" i="5" s="1"/>
  <c r="S43" i="5"/>
  <c r="S49" i="5" s="1"/>
  <c r="O43" i="5"/>
  <c r="O49" i="5" s="1"/>
  <c r="Y43" i="5"/>
  <c r="Y49" i="5" s="1"/>
  <c r="W43" i="5"/>
  <c r="W49" i="5" s="1"/>
  <c r="H68" i="21" s="1"/>
  <c r="AE43" i="5"/>
  <c r="AE49" i="5" s="1"/>
  <c r="X43" i="5"/>
  <c r="X49" i="5" s="1"/>
  <c r="Q43" i="5"/>
  <c r="Q49" i="5" s="1"/>
  <c r="AG43" i="5"/>
  <c r="AG49" i="5" s="1"/>
  <c r="AB23" i="5"/>
  <c r="AA23" i="5"/>
  <c r="F16" i="5"/>
  <c r="E24" i="5"/>
  <c r="E17" i="5"/>
  <c r="AC43" i="5"/>
  <c r="AC49" i="5" s="1"/>
  <c r="D34" i="5"/>
  <c r="E30" i="5"/>
  <c r="E70" i="5"/>
  <c r="G49" i="5"/>
  <c r="D70" i="5"/>
  <c r="F49" i="5"/>
  <c r="AD43" i="5"/>
  <c r="AD49" i="5" s="1"/>
  <c r="V43" i="5"/>
  <c r="V49" i="5" s="1"/>
  <c r="AH43" i="5"/>
  <c r="AH49" i="5" s="1"/>
  <c r="AI40" i="5"/>
  <c r="E227" i="3"/>
  <c r="G35" i="21"/>
  <c r="I44" i="2"/>
  <c r="C112" i="2"/>
  <c r="C119" i="2" s="1"/>
  <c r="C35" i="21"/>
  <c r="B17" i="51" s="1"/>
  <c r="C16" i="4"/>
  <c r="C18" i="4"/>
  <c r="D18" i="4" s="1"/>
  <c r="D7" i="5"/>
  <c r="D17" i="4"/>
  <c r="E35" i="21"/>
  <c r="E29" i="2"/>
  <c r="E31" i="2" s="1"/>
  <c r="E114" i="2"/>
  <c r="E118" i="2" s="1"/>
  <c r="E81" i="2"/>
  <c r="E89" i="2"/>
  <c r="E34" i="2"/>
  <c r="E55" i="2"/>
  <c r="E84" i="2"/>
  <c r="E26" i="2"/>
  <c r="E11" i="2"/>
  <c r="E109" i="2"/>
  <c r="E16" i="2"/>
  <c r="E72" i="2"/>
  <c r="E77" i="2" s="1"/>
  <c r="E108" i="2"/>
  <c r="E117" i="2"/>
  <c r="E107" i="2"/>
  <c r="E100" i="2"/>
  <c r="E87" i="2"/>
  <c r="E95" i="2" s="1"/>
  <c r="E65" i="2"/>
  <c r="E94" i="2"/>
  <c r="E105" i="2"/>
  <c r="E43" i="2"/>
  <c r="E45" i="2" s="1"/>
  <c r="E52" i="2"/>
  <c r="E38" i="2"/>
  <c r="E41" i="2" s="1"/>
  <c r="E115" i="2"/>
  <c r="E97" i="2"/>
  <c r="E111" i="2" s="1"/>
  <c r="E110" i="2"/>
  <c r="E19" i="2"/>
  <c r="E91" i="2"/>
  <c r="E22" i="2"/>
  <c r="E103" i="2"/>
  <c r="E67" i="2"/>
  <c r="E58" i="2"/>
  <c r="E79" i="2"/>
  <c r="E85" i="2" s="1"/>
  <c r="E80" i="2"/>
  <c r="E90" i="2"/>
  <c r="E47" i="2"/>
  <c r="E61" i="2" s="1"/>
  <c r="E21" i="2"/>
  <c r="E17" i="2"/>
  <c r="E88" i="2"/>
  <c r="E99" i="2"/>
  <c r="E63" i="2"/>
  <c r="E70" i="2" s="1"/>
  <c r="E92" i="2"/>
  <c r="E93" i="2"/>
  <c r="E20" i="2"/>
  <c r="E116" i="2"/>
  <c r="E75" i="2"/>
  <c r="E60" i="2"/>
  <c r="E102" i="2"/>
  <c r="E44" i="2"/>
  <c r="E35" i="2"/>
  <c r="E90" i="4"/>
  <c r="F90" i="4" s="1"/>
  <c r="E64" i="2"/>
  <c r="E54" i="2"/>
  <c r="E18" i="2"/>
  <c r="E83" i="2"/>
  <c r="E98" i="2"/>
  <c r="E25" i="2"/>
  <c r="E15" i="2"/>
  <c r="E27" i="2" s="1"/>
  <c r="E104" i="2"/>
  <c r="E53" i="2"/>
  <c r="E57" i="2"/>
  <c r="E106" i="2"/>
  <c r="E33" i="2"/>
  <c r="E36" i="2" s="1"/>
  <c r="E12" i="2"/>
  <c r="E51" i="2"/>
  <c r="E24" i="2"/>
  <c r="E68" i="2"/>
  <c r="E56" i="2"/>
  <c r="E10" i="2"/>
  <c r="E13" i="2" s="1"/>
  <c r="E49" i="2"/>
  <c r="E50" i="2"/>
  <c r="E69" i="2"/>
  <c r="E59" i="2"/>
  <c r="E73" i="2"/>
  <c r="E48" i="2"/>
  <c r="E30" i="2"/>
  <c r="E66" i="2"/>
  <c r="E23" i="2"/>
  <c r="E101" i="2"/>
  <c r="E82" i="2"/>
  <c r="E76" i="2"/>
  <c r="E39" i="2"/>
  <c r="E74" i="2"/>
  <c r="D9" i="5"/>
  <c r="F44" i="1"/>
  <c r="E9" i="5" l="1"/>
  <c r="AJ40" i="5"/>
  <c r="AI43" i="5"/>
  <c r="AI49" i="5" s="1"/>
  <c r="E34" i="5"/>
  <c r="F30" i="5"/>
  <c r="F24" i="5"/>
  <c r="G16" i="5"/>
  <c r="F17" i="5"/>
  <c r="E54" i="21"/>
  <c r="E22" i="21"/>
  <c r="E23" i="21" s="1"/>
  <c r="C46" i="1"/>
  <c r="C47" i="1" s="1"/>
  <c r="E35" i="3"/>
  <c r="E112" i="2"/>
  <c r="E119" i="2" s="1"/>
  <c r="E7" i="5"/>
  <c r="D23" i="5"/>
  <c r="D5" i="4"/>
  <c r="D13" i="4" s="1"/>
  <c r="F9" i="5" l="1"/>
  <c r="AK40" i="5"/>
  <c r="AJ43" i="5"/>
  <c r="AJ49" i="5" s="1"/>
  <c r="H16" i="5"/>
  <c r="G24" i="5"/>
  <c r="G17" i="5"/>
  <c r="G30" i="5"/>
  <c r="F34" i="5"/>
  <c r="I35" i="3"/>
  <c r="F7" i="5"/>
  <c r="E23" i="5"/>
  <c r="D16" i="4"/>
  <c r="D19" i="4" s="1"/>
  <c r="D6" i="5"/>
  <c r="D13" i="5" s="1"/>
  <c r="G9" i="5" l="1"/>
  <c r="H9" i="5" s="1"/>
  <c r="I9" i="5" s="1"/>
  <c r="J9" i="5" s="1"/>
  <c r="K9" i="5" s="1"/>
  <c r="L9" i="5" s="1"/>
  <c r="M9" i="5" s="1"/>
  <c r="N9" i="5" s="1"/>
  <c r="O9" i="5" s="1"/>
  <c r="P9" i="5" s="1"/>
  <c r="Q9" i="5" s="1"/>
  <c r="R9" i="5" s="1"/>
  <c r="S9" i="5" s="1"/>
  <c r="T9" i="5" s="1"/>
  <c r="U9" i="5" s="1"/>
  <c r="V9" i="5" s="1"/>
  <c r="W9" i="5" s="1"/>
  <c r="X9" i="5" s="1"/>
  <c r="Y9" i="5" s="1"/>
  <c r="Z9" i="5" s="1"/>
  <c r="AA9" i="5" s="1"/>
  <c r="AB9" i="5" s="1"/>
  <c r="AC9" i="5" s="1"/>
  <c r="AD9" i="5" s="1"/>
  <c r="AE9" i="5" s="1"/>
  <c r="AF9" i="5" s="1"/>
  <c r="AG9" i="5" s="1"/>
  <c r="AH9" i="5" s="1"/>
  <c r="AI9" i="5" s="1"/>
  <c r="AJ9" i="5" s="1"/>
  <c r="AK9" i="5" s="1"/>
  <c r="AL9" i="5" s="1"/>
  <c r="AM9" i="5" s="1"/>
  <c r="AN9" i="5" s="1"/>
  <c r="AO9" i="5" s="1"/>
  <c r="AP9" i="5" s="1"/>
  <c r="AQ9" i="5" s="1"/>
  <c r="AK43" i="5"/>
  <c r="AK49" i="5" s="1"/>
  <c r="AL40" i="5"/>
  <c r="G34" i="5"/>
  <c r="H30" i="5"/>
  <c r="I16" i="5"/>
  <c r="H24" i="5"/>
  <c r="H17" i="5"/>
  <c r="F23" i="5"/>
  <c r="G7" i="5"/>
  <c r="E6" i="5"/>
  <c r="E13" i="5" s="1"/>
  <c r="D19" i="5"/>
  <c r="D22" i="5"/>
  <c r="D25" i="5" s="1"/>
  <c r="D21" i="4"/>
  <c r="D80" i="4" s="1"/>
  <c r="D92" i="4" s="1"/>
  <c r="AL43" i="5" l="1"/>
  <c r="AL49" i="5" s="1"/>
  <c r="AM40" i="5"/>
  <c r="J16" i="5"/>
  <c r="I17" i="5"/>
  <c r="I24" i="5"/>
  <c r="H34" i="5"/>
  <c r="I30" i="5"/>
  <c r="D27" i="5"/>
  <c r="D36" i="5" s="1"/>
  <c r="D47" i="5" s="1"/>
  <c r="E19" i="5"/>
  <c r="F6" i="5"/>
  <c r="F13" i="5" s="1"/>
  <c r="E22" i="5"/>
  <c r="E25" i="5" s="1"/>
  <c r="H7" i="5"/>
  <c r="G23" i="5"/>
  <c r="AM43" i="5" l="1"/>
  <c r="AM49" i="5" s="1"/>
  <c r="AN40" i="5"/>
  <c r="J30" i="5"/>
  <c r="I34" i="5"/>
  <c r="K16" i="5"/>
  <c r="J17" i="5"/>
  <c r="J24" i="5"/>
  <c r="I7" i="5"/>
  <c r="H23" i="5"/>
  <c r="G6" i="5"/>
  <c r="F22" i="5"/>
  <c r="F25" i="5" s="1"/>
  <c r="F19" i="5"/>
  <c r="E27" i="5"/>
  <c r="D71" i="5"/>
  <c r="AN43" i="5" l="1"/>
  <c r="AN49" i="5" s="1"/>
  <c r="AO40" i="5"/>
  <c r="K24" i="5"/>
  <c r="L16" i="5"/>
  <c r="K17" i="5"/>
  <c r="K30" i="5"/>
  <c r="J34" i="5"/>
  <c r="F27" i="5"/>
  <c r="F71" i="5" s="1"/>
  <c r="E36" i="5"/>
  <c r="E71" i="5"/>
  <c r="D44" i="5"/>
  <c r="D45" i="5"/>
  <c r="G22" i="5"/>
  <c r="G25" i="5" s="1"/>
  <c r="H6" i="5"/>
  <c r="G13" i="5"/>
  <c r="G19" i="5" s="1"/>
  <c r="J7" i="5"/>
  <c r="I23" i="5"/>
  <c r="D66" i="21" l="1"/>
  <c r="AO43" i="5"/>
  <c r="AO49" i="5" s="1"/>
  <c r="AP40" i="5"/>
  <c r="K34" i="5"/>
  <c r="L30" i="5"/>
  <c r="M16" i="5"/>
  <c r="L17" i="5"/>
  <c r="L24" i="5"/>
  <c r="D57" i="5"/>
  <c r="D63" i="5" s="1"/>
  <c r="F36" i="5"/>
  <c r="F47" i="5" s="1"/>
  <c r="F57" i="5" s="1"/>
  <c r="K7" i="5"/>
  <c r="J23" i="5"/>
  <c r="G27" i="5"/>
  <c r="G36" i="5" s="1"/>
  <c r="H22" i="5"/>
  <c r="H25" i="5" s="1"/>
  <c r="H13" i="5"/>
  <c r="H19" i="5" s="1"/>
  <c r="I6" i="5"/>
  <c r="E45" i="5"/>
  <c r="E47" i="5"/>
  <c r="E57" i="5" s="1"/>
  <c r="E44" i="5"/>
  <c r="N16" i="5" l="1"/>
  <c r="M17" i="5"/>
  <c r="M24" i="5"/>
  <c r="L34" i="5"/>
  <c r="M30" i="5"/>
  <c r="AP43" i="5"/>
  <c r="AP49" i="5" s="1"/>
  <c r="AQ40" i="5"/>
  <c r="AQ43" i="5" s="1"/>
  <c r="AQ49" i="5" s="1"/>
  <c r="D62" i="5"/>
  <c r="D59" i="5"/>
  <c r="D61" i="5" s="1"/>
  <c r="D58" i="5"/>
  <c r="D60" i="5" s="1"/>
  <c r="H27" i="5"/>
  <c r="H36" i="5" s="1"/>
  <c r="H47" i="5" s="1"/>
  <c r="F44" i="5"/>
  <c r="F45" i="5"/>
  <c r="K23" i="5"/>
  <c r="L7" i="5"/>
  <c r="J6" i="5"/>
  <c r="I13" i="5"/>
  <c r="I19" i="5" s="1"/>
  <c r="I22" i="5"/>
  <c r="I25" i="5" s="1"/>
  <c r="E63" i="5"/>
  <c r="E59" i="5"/>
  <c r="E61" i="5" s="1"/>
  <c r="E58" i="5"/>
  <c r="E62" i="5"/>
  <c r="G47" i="5"/>
  <c r="G57" i="5" s="1"/>
  <c r="G45" i="5"/>
  <c r="G44" i="5"/>
  <c r="F58" i="5"/>
  <c r="F63" i="5"/>
  <c r="F62" i="5"/>
  <c r="F59" i="5"/>
  <c r="F61" i="5" s="1"/>
  <c r="H57" i="5" l="1"/>
  <c r="H59" i="5" s="1"/>
  <c r="H61" i="5" s="1"/>
  <c r="E66" i="21"/>
  <c r="D67" i="21"/>
  <c r="N17" i="5"/>
  <c r="N24" i="5"/>
  <c r="O16" i="5"/>
  <c r="M34" i="5"/>
  <c r="N30" i="5"/>
  <c r="D64" i="5"/>
  <c r="H44" i="5"/>
  <c r="H45" i="5"/>
  <c r="G58" i="5"/>
  <c r="G63" i="5"/>
  <c r="G59" i="5"/>
  <c r="G61" i="5" s="1"/>
  <c r="G62" i="5"/>
  <c r="H63" i="5"/>
  <c r="H58" i="5"/>
  <c r="H62" i="5"/>
  <c r="F64" i="5"/>
  <c r="F60" i="5"/>
  <c r="E60" i="5"/>
  <c r="E64" i="5"/>
  <c r="K6" i="5"/>
  <c r="J22" i="5"/>
  <c r="J25" i="5" s="1"/>
  <c r="J13" i="5"/>
  <c r="J19" i="5" s="1"/>
  <c r="I27" i="5"/>
  <c r="I36" i="5" s="1"/>
  <c r="M7" i="5"/>
  <c r="L23" i="5"/>
  <c r="N34" i="5" l="1"/>
  <c r="O30" i="5"/>
  <c r="O17" i="5"/>
  <c r="O24" i="5"/>
  <c r="P16" i="5"/>
  <c r="J27" i="5"/>
  <c r="J36" i="5" s="1"/>
  <c r="J47" i="5" s="1"/>
  <c r="J57" i="5" s="1"/>
  <c r="I44" i="5"/>
  <c r="I47" i="5"/>
  <c r="I45" i="5"/>
  <c r="E67" i="21"/>
  <c r="H60" i="5"/>
  <c r="H64" i="5"/>
  <c r="K13" i="5"/>
  <c r="K19" i="5" s="1"/>
  <c r="L6" i="5"/>
  <c r="K22" i="5"/>
  <c r="K25" i="5" s="1"/>
  <c r="N7" i="5"/>
  <c r="M23" i="5"/>
  <c r="G64" i="5"/>
  <c r="G60" i="5"/>
  <c r="P30" i="5" l="1"/>
  <c r="O34" i="5"/>
  <c r="P17" i="5"/>
  <c r="Q16" i="5"/>
  <c r="P24" i="5"/>
  <c r="I57" i="5"/>
  <c r="I58" i="5" s="1"/>
  <c r="J45" i="5"/>
  <c r="J44" i="5"/>
  <c r="N23" i="5"/>
  <c r="O7" i="5"/>
  <c r="L13" i="5"/>
  <c r="L19" i="5" s="1"/>
  <c r="M6" i="5"/>
  <c r="L22" i="5"/>
  <c r="L25" i="5" s="1"/>
  <c r="K27" i="5"/>
  <c r="K36" i="5" s="1"/>
  <c r="J63" i="5"/>
  <c r="J58" i="5"/>
  <c r="J59" i="5"/>
  <c r="J61" i="5" s="1"/>
  <c r="J62" i="5"/>
  <c r="P34" i="5" l="1"/>
  <c r="Q30" i="5"/>
  <c r="Q24" i="5"/>
  <c r="Q17" i="5"/>
  <c r="R16" i="5"/>
  <c r="I62" i="5"/>
  <c r="I59" i="5"/>
  <c r="I61" i="5" s="1"/>
  <c r="I63" i="5"/>
  <c r="L27" i="5"/>
  <c r="L36" i="5" s="1"/>
  <c r="L45" i="5" s="1"/>
  <c r="I64" i="5"/>
  <c r="I60" i="5"/>
  <c r="K45" i="5"/>
  <c r="K44" i="5"/>
  <c r="K47" i="5"/>
  <c r="J64" i="5"/>
  <c r="J60" i="5"/>
  <c r="M22" i="5"/>
  <c r="M25" i="5" s="1"/>
  <c r="M13" i="5"/>
  <c r="M19" i="5" s="1"/>
  <c r="N6" i="5"/>
  <c r="O23" i="5"/>
  <c r="P7" i="5"/>
  <c r="R30" i="5" l="1"/>
  <c r="Q34" i="5"/>
  <c r="S16" i="5"/>
  <c r="R17" i="5"/>
  <c r="R24" i="5"/>
  <c r="K57" i="5"/>
  <c r="K63" i="5" s="1"/>
  <c r="L44" i="5"/>
  <c r="M27" i="5"/>
  <c r="M36" i="5" s="1"/>
  <c r="M47" i="5" s="1"/>
  <c r="M57" i="5" s="1"/>
  <c r="L47" i="5"/>
  <c r="L57" i="5" s="1"/>
  <c r="L58" i="5" s="1"/>
  <c r="Q7" i="5"/>
  <c r="P23" i="5"/>
  <c r="O6" i="5"/>
  <c r="N22" i="5"/>
  <c r="N25" i="5" s="1"/>
  <c r="N13" i="5"/>
  <c r="N19" i="5" s="1"/>
  <c r="S30" i="5" l="1"/>
  <c r="R34" i="5"/>
  <c r="S24" i="5"/>
  <c r="T16" i="5"/>
  <c r="S17" i="5"/>
  <c r="K59" i="5"/>
  <c r="K61" i="5" s="1"/>
  <c r="K62" i="5"/>
  <c r="K58" i="5"/>
  <c r="K60" i="5" s="1"/>
  <c r="M45" i="5"/>
  <c r="M44" i="5"/>
  <c r="N27" i="5"/>
  <c r="N36" i="5" s="1"/>
  <c r="N47" i="5" s="1"/>
  <c r="N57" i="5" s="1"/>
  <c r="L59" i="5"/>
  <c r="L61" i="5" s="1"/>
  <c r="L63" i="5"/>
  <c r="L62" i="5"/>
  <c r="L64" i="5"/>
  <c r="L60" i="5"/>
  <c r="M63" i="5"/>
  <c r="M62" i="5"/>
  <c r="M58" i="5"/>
  <c r="M59" i="5"/>
  <c r="M61" i="5" s="1"/>
  <c r="O13" i="5"/>
  <c r="O19" i="5" s="1"/>
  <c r="P6" i="5"/>
  <c r="O22" i="5"/>
  <c r="O25" i="5" s="1"/>
  <c r="Q23" i="5"/>
  <c r="R7" i="5"/>
  <c r="S34" i="5" l="1"/>
  <c r="T30" i="5"/>
  <c r="T24" i="5"/>
  <c r="U16" i="5"/>
  <c r="T17" i="5"/>
  <c r="K64" i="5"/>
  <c r="N44" i="5"/>
  <c r="N45" i="5"/>
  <c r="M64" i="5"/>
  <c r="F67" i="21"/>
  <c r="M60" i="5"/>
  <c r="Q6" i="5"/>
  <c r="P22" i="5"/>
  <c r="P25" i="5" s="1"/>
  <c r="P13" i="5"/>
  <c r="P19" i="5" s="1"/>
  <c r="O27" i="5"/>
  <c r="O36" i="5" s="1"/>
  <c r="N58" i="5"/>
  <c r="N59" i="5"/>
  <c r="N61" i="5" s="1"/>
  <c r="N63" i="5"/>
  <c r="N62" i="5"/>
  <c r="S7" i="5"/>
  <c r="R23" i="5"/>
  <c r="T34" i="5" l="1"/>
  <c r="U30" i="5"/>
  <c r="U17" i="5"/>
  <c r="V16" i="5"/>
  <c r="U24" i="5"/>
  <c r="P27" i="5"/>
  <c r="P36" i="5" s="1"/>
  <c r="P47" i="5" s="1"/>
  <c r="P57" i="5" s="1"/>
  <c r="O44" i="5"/>
  <c r="O45" i="5"/>
  <c r="O47" i="5"/>
  <c r="O57" i="5" s="1"/>
  <c r="S23" i="5"/>
  <c r="T7" i="5"/>
  <c r="Q22" i="5"/>
  <c r="Q25" i="5" s="1"/>
  <c r="Q13" i="5"/>
  <c r="Q19" i="5" s="1"/>
  <c r="R6" i="5"/>
  <c r="N64" i="5"/>
  <c r="N60" i="5"/>
  <c r="U34" i="5" l="1"/>
  <c r="V30" i="5"/>
  <c r="W16" i="5"/>
  <c r="V17" i="5"/>
  <c r="V24" i="5"/>
  <c r="P44" i="5"/>
  <c r="P45" i="5"/>
  <c r="Q27" i="5"/>
  <c r="Q36" i="5" s="1"/>
  <c r="Q44" i="5" s="1"/>
  <c r="T23" i="5"/>
  <c r="U7" i="5"/>
  <c r="O59" i="5"/>
  <c r="O61" i="5" s="1"/>
  <c r="O63" i="5"/>
  <c r="O62" i="5"/>
  <c r="O58" i="5"/>
  <c r="S6" i="5"/>
  <c r="R13" i="5"/>
  <c r="R19" i="5" s="1"/>
  <c r="R22" i="5"/>
  <c r="R25" i="5" s="1"/>
  <c r="P59" i="5"/>
  <c r="P61" i="5" s="1"/>
  <c r="P62" i="5"/>
  <c r="P63" i="5"/>
  <c r="P58" i="5"/>
  <c r="V34" i="5" l="1"/>
  <c r="W30" i="5"/>
  <c r="W17" i="5"/>
  <c r="X16" i="5"/>
  <c r="W24" i="5"/>
  <c r="R27" i="5"/>
  <c r="R36" i="5" s="1"/>
  <c r="R47" i="5" s="1"/>
  <c r="R57" i="5" s="1"/>
  <c r="Q47" i="5"/>
  <c r="Q57" i="5" s="1"/>
  <c r="Q62" i="5" s="1"/>
  <c r="Q45" i="5"/>
  <c r="P60" i="5"/>
  <c r="P64" i="5"/>
  <c r="O60" i="5"/>
  <c r="O64" i="5"/>
  <c r="V7" i="5"/>
  <c r="U23" i="5"/>
  <c r="T6" i="5"/>
  <c r="S22" i="5"/>
  <c r="S25" i="5" s="1"/>
  <c r="S13" i="5"/>
  <c r="S19" i="5" s="1"/>
  <c r="W34" i="5" l="1"/>
  <c r="X30" i="5"/>
  <c r="X24" i="5"/>
  <c r="Y16" i="5"/>
  <c r="X17" i="5"/>
  <c r="R44" i="5"/>
  <c r="Q59" i="5"/>
  <c r="Q61" i="5" s="1"/>
  <c r="R45" i="5"/>
  <c r="Q63" i="5"/>
  <c r="Q58" i="5"/>
  <c r="Q64" i="5" s="1"/>
  <c r="S27" i="5"/>
  <c r="S36" i="5" s="1"/>
  <c r="S44" i="5" s="1"/>
  <c r="U6" i="5"/>
  <c r="T13" i="5"/>
  <c r="T19" i="5" s="1"/>
  <c r="T22" i="5"/>
  <c r="T25" i="5" s="1"/>
  <c r="V23" i="5"/>
  <c r="W7" i="5"/>
  <c r="W23" i="5" s="1"/>
  <c r="R59" i="5"/>
  <c r="R61" i="5" s="1"/>
  <c r="R58" i="5"/>
  <c r="R63" i="5"/>
  <c r="R62" i="5"/>
  <c r="X34" i="5" l="1"/>
  <c r="Y30" i="5"/>
  <c r="Y24" i="5"/>
  <c r="Y17" i="5"/>
  <c r="Z16" i="5"/>
  <c r="Q60" i="5"/>
  <c r="S45" i="5"/>
  <c r="S47" i="5"/>
  <c r="S57" i="5" s="1"/>
  <c r="S58" i="5" s="1"/>
  <c r="T27" i="5"/>
  <c r="T36" i="5" s="1"/>
  <c r="T44" i="5" s="1"/>
  <c r="G67" i="21"/>
  <c r="R60" i="5"/>
  <c r="R64" i="5"/>
  <c r="U22" i="5"/>
  <c r="U25" i="5" s="1"/>
  <c r="V6" i="5"/>
  <c r="U13" i="5"/>
  <c r="U19" i="5" s="1"/>
  <c r="Z24" i="5" l="1"/>
  <c r="Z17" i="5"/>
  <c r="AA16" i="5"/>
  <c r="Z30" i="5"/>
  <c r="Y34" i="5"/>
  <c r="S59" i="5"/>
  <c r="S61" i="5" s="1"/>
  <c r="S63" i="5"/>
  <c r="S62" i="5"/>
  <c r="T45" i="5"/>
  <c r="T47" i="5"/>
  <c r="T57" i="5" s="1"/>
  <c r="T62" i="5" s="1"/>
  <c r="S64" i="5"/>
  <c r="S60" i="5"/>
  <c r="U27" i="5"/>
  <c r="U36" i="5" s="1"/>
  <c r="V22" i="5"/>
  <c r="V25" i="5" s="1"/>
  <c r="V13" i="5"/>
  <c r="V19" i="5" s="1"/>
  <c r="W6" i="5"/>
  <c r="AA30" i="5" l="1"/>
  <c r="Z34" i="5"/>
  <c r="AA24" i="5"/>
  <c r="AB16" i="5"/>
  <c r="AA17" i="5"/>
  <c r="T59" i="5"/>
  <c r="T61" i="5" s="1"/>
  <c r="T58" i="5"/>
  <c r="T60" i="5" s="1"/>
  <c r="T63" i="5"/>
  <c r="U44" i="5"/>
  <c r="U45" i="5"/>
  <c r="U47" i="5"/>
  <c r="U57" i="5" s="1"/>
  <c r="W22" i="5"/>
  <c r="W25" i="5" s="1"/>
  <c r="W13" i="5"/>
  <c r="W19" i="5" s="1"/>
  <c r="X6" i="5"/>
  <c r="V27" i="5"/>
  <c r="V36" i="5" s="1"/>
  <c r="AA34" i="5" l="1"/>
  <c r="AB30" i="5"/>
  <c r="AC16" i="5"/>
  <c r="AB17" i="5"/>
  <c r="AB24" i="5"/>
  <c r="T64" i="5"/>
  <c r="W27" i="5"/>
  <c r="W36" i="5" s="1"/>
  <c r="W45" i="5" s="1"/>
  <c r="U62" i="5"/>
  <c r="U63" i="5"/>
  <c r="U59" i="5"/>
  <c r="U61" i="5" s="1"/>
  <c r="U58" i="5"/>
  <c r="Y6" i="5"/>
  <c r="X13" i="5"/>
  <c r="X19" i="5" s="1"/>
  <c r="X22" i="5"/>
  <c r="X25" i="5" s="1"/>
  <c r="V45" i="5"/>
  <c r="V44" i="5"/>
  <c r="V47" i="5"/>
  <c r="V57" i="5" s="1"/>
  <c r="AB34" i="5" l="1"/>
  <c r="AC30" i="5"/>
  <c r="AC17" i="5"/>
  <c r="AC24" i="5"/>
  <c r="AD16" i="5"/>
  <c r="W44" i="5"/>
  <c r="W47" i="5"/>
  <c r="V59" i="5"/>
  <c r="V61" i="5" s="1"/>
  <c r="V58" i="5"/>
  <c r="V62" i="5"/>
  <c r="V63" i="5"/>
  <c r="Y13" i="5"/>
  <c r="Y19" i="5" s="1"/>
  <c r="Y22" i="5"/>
  <c r="Y25" i="5" s="1"/>
  <c r="Z6" i="5"/>
  <c r="U64" i="5"/>
  <c r="U60" i="5"/>
  <c r="X27" i="5"/>
  <c r="X36" i="5" s="1"/>
  <c r="H66" i="21" l="1"/>
  <c r="J66" i="21"/>
  <c r="AC34" i="5"/>
  <c r="AD30" i="5"/>
  <c r="AD17" i="5"/>
  <c r="AD24" i="5"/>
  <c r="AE16" i="5"/>
  <c r="W57" i="5"/>
  <c r="W63" i="5" s="1"/>
  <c r="Z22" i="5"/>
  <c r="Z25" i="5" s="1"/>
  <c r="Z13" i="5"/>
  <c r="Z19" i="5" s="1"/>
  <c r="AA6" i="5"/>
  <c r="V60" i="5"/>
  <c r="V64" i="5"/>
  <c r="X44" i="5"/>
  <c r="X47" i="5"/>
  <c r="X57" i="5" s="1"/>
  <c r="X45" i="5"/>
  <c r="Y27" i="5"/>
  <c r="Y36" i="5" s="1"/>
  <c r="AD34" i="5" l="1"/>
  <c r="AE30" i="5"/>
  <c r="AF16" i="5"/>
  <c r="AE17" i="5"/>
  <c r="AE24" i="5"/>
  <c r="W59" i="5"/>
  <c r="W61" i="5" s="1"/>
  <c r="W62" i="5"/>
  <c r="W58" i="5"/>
  <c r="W60" i="5" s="1"/>
  <c r="Z27" i="5"/>
  <c r="Z36" i="5" s="1"/>
  <c r="Z47" i="5" s="1"/>
  <c r="Z57" i="5" s="1"/>
  <c r="AA13" i="5"/>
  <c r="AA19" i="5" s="1"/>
  <c r="AB6" i="5"/>
  <c r="AA22" i="5"/>
  <c r="AA25" i="5" s="1"/>
  <c r="Y45" i="5"/>
  <c r="Y47" i="5"/>
  <c r="Y57" i="5" s="1"/>
  <c r="Y44" i="5"/>
  <c r="X63" i="5"/>
  <c r="X58" i="5"/>
  <c r="X64" i="5" s="1"/>
  <c r="X62" i="5"/>
  <c r="X59" i="5"/>
  <c r="AF30" i="5" l="1"/>
  <c r="AE34" i="5"/>
  <c r="AF24" i="5"/>
  <c r="AG16" i="5"/>
  <c r="AF17" i="5"/>
  <c r="W64" i="5"/>
  <c r="H67" i="21"/>
  <c r="J67" i="21"/>
  <c r="Z45" i="5"/>
  <c r="Z44" i="5"/>
  <c r="Y62" i="5"/>
  <c r="Y63" i="5"/>
  <c r="Y58" i="5"/>
  <c r="Y64" i="5" s="1"/>
  <c r="Y59" i="5"/>
  <c r="AC6" i="5"/>
  <c r="AB13" i="5"/>
  <c r="AB19" i="5" s="1"/>
  <c r="AB22" i="5"/>
  <c r="AB25" i="5" s="1"/>
  <c r="AA27" i="5"/>
  <c r="AA36" i="5" s="1"/>
  <c r="Z63" i="5"/>
  <c r="Z59" i="5"/>
  <c r="Z58" i="5"/>
  <c r="Z64" i="5" s="1"/>
  <c r="Z62" i="5"/>
  <c r="AF34" i="5" l="1"/>
  <c r="AG30" i="5"/>
  <c r="AG24" i="5"/>
  <c r="AG17" i="5"/>
  <c r="AH16" i="5"/>
  <c r="AB27" i="5"/>
  <c r="AB36" i="5" s="1"/>
  <c r="AA44" i="5"/>
  <c r="AA45" i="5"/>
  <c r="AA47" i="5"/>
  <c r="AA57" i="5" s="1"/>
  <c r="AD6" i="5"/>
  <c r="AC13" i="5"/>
  <c r="AC19" i="5" s="1"/>
  <c r="AC22" i="5"/>
  <c r="AC25" i="5" s="1"/>
  <c r="AH30" i="5" l="1"/>
  <c r="AG34" i="5"/>
  <c r="AH17" i="5"/>
  <c r="AI16" i="5"/>
  <c r="AH24" i="5"/>
  <c r="AA58" i="5"/>
  <c r="AA64" i="5" s="1"/>
  <c r="AA62" i="5"/>
  <c r="AA63" i="5"/>
  <c r="AA59" i="5"/>
  <c r="AE6" i="5"/>
  <c r="AD13" i="5"/>
  <c r="AD19" i="5" s="1"/>
  <c r="AD22" i="5"/>
  <c r="AD25" i="5" s="1"/>
  <c r="AC27" i="5"/>
  <c r="AC36" i="5" s="1"/>
  <c r="AB47" i="5"/>
  <c r="AB57" i="5" s="1"/>
  <c r="AB44" i="5"/>
  <c r="AB45" i="5"/>
  <c r="AH34" i="5" l="1"/>
  <c r="AI30" i="5"/>
  <c r="AI17" i="5"/>
  <c r="AI24" i="5"/>
  <c r="AJ16" i="5"/>
  <c r="AD27" i="5"/>
  <c r="AD36" i="5" s="1"/>
  <c r="AD45" i="5" s="1"/>
  <c r="AC45" i="5"/>
  <c r="AC44" i="5"/>
  <c r="AC47" i="5"/>
  <c r="AC57" i="5" s="1"/>
  <c r="AF6" i="5"/>
  <c r="AE13" i="5"/>
  <c r="AE19" i="5" s="1"/>
  <c r="AE22" i="5"/>
  <c r="AE25" i="5" s="1"/>
  <c r="AB58" i="5"/>
  <c r="AB64" i="5" s="1"/>
  <c r="AB63" i="5"/>
  <c r="AB62" i="5"/>
  <c r="AB59" i="5"/>
  <c r="AJ30" i="5" l="1"/>
  <c r="AI34" i="5"/>
  <c r="AJ24" i="5"/>
  <c r="AJ17" i="5"/>
  <c r="AK16" i="5"/>
  <c r="AE27" i="5"/>
  <c r="AE36" i="5" s="1"/>
  <c r="AE44" i="5" s="1"/>
  <c r="AD44" i="5"/>
  <c r="AD47" i="5"/>
  <c r="AD57" i="5" s="1"/>
  <c r="AD58" i="5" s="1"/>
  <c r="AD64" i="5" s="1"/>
  <c r="AC62" i="5"/>
  <c r="AC58" i="5"/>
  <c r="AC64" i="5" s="1"/>
  <c r="AC63" i="5"/>
  <c r="AC59" i="5"/>
  <c r="AG6" i="5"/>
  <c r="AF13" i="5"/>
  <c r="AF19" i="5" s="1"/>
  <c r="AF22" i="5"/>
  <c r="AF25" i="5" s="1"/>
  <c r="AJ34" i="5" l="1"/>
  <c r="AK30" i="5"/>
  <c r="AL16" i="5"/>
  <c r="AK17" i="5"/>
  <c r="AK24" i="5"/>
  <c r="AE47" i="5"/>
  <c r="AE57" i="5" s="1"/>
  <c r="AE58" i="5" s="1"/>
  <c r="AE64" i="5" s="1"/>
  <c r="AE45" i="5"/>
  <c r="AD63" i="5"/>
  <c r="AD62" i="5"/>
  <c r="AD59" i="5"/>
  <c r="AH6" i="5"/>
  <c r="AG22" i="5"/>
  <c r="AG25" i="5" s="1"/>
  <c r="AG13" i="5"/>
  <c r="AG19" i="5" s="1"/>
  <c r="AF27" i="5"/>
  <c r="AF36" i="5" s="1"/>
  <c r="AK34" i="5" l="1"/>
  <c r="AL30" i="5"/>
  <c r="AM16" i="5"/>
  <c r="AL24" i="5"/>
  <c r="AL17" i="5"/>
  <c r="AE63" i="5"/>
  <c r="AE59" i="5"/>
  <c r="AE62" i="5"/>
  <c r="AG27" i="5"/>
  <c r="AG36" i="5" s="1"/>
  <c r="AG44" i="5" s="1"/>
  <c r="AF47" i="5"/>
  <c r="AF57" i="5" s="1"/>
  <c r="AF45" i="5"/>
  <c r="AF44" i="5"/>
  <c r="AH22" i="5"/>
  <c r="AH25" i="5" s="1"/>
  <c r="AH13" i="5"/>
  <c r="AH19" i="5" s="1"/>
  <c r="AI6" i="5"/>
  <c r="AM30" i="5" l="1"/>
  <c r="AL34" i="5"/>
  <c r="AM17" i="5"/>
  <c r="AM24" i="5"/>
  <c r="AN16" i="5"/>
  <c r="AG45" i="5"/>
  <c r="AG47" i="5"/>
  <c r="AG57" i="5" s="1"/>
  <c r="AG63" i="5" s="1"/>
  <c r="AF59" i="5"/>
  <c r="AF62" i="5"/>
  <c r="AF58" i="5"/>
  <c r="AF64" i="5" s="1"/>
  <c r="AF63" i="5"/>
  <c r="AH27" i="5"/>
  <c r="AH36" i="5" s="1"/>
  <c r="AI13" i="5"/>
  <c r="AI19" i="5" s="1"/>
  <c r="AI22" i="5"/>
  <c r="AI25" i="5" s="1"/>
  <c r="AJ6" i="5"/>
  <c r="AN30" i="5" l="1"/>
  <c r="AM34" i="5"/>
  <c r="AO16" i="5"/>
  <c r="AN17" i="5"/>
  <c r="AN24" i="5"/>
  <c r="AG59" i="5"/>
  <c r="AG62" i="5"/>
  <c r="AG58" i="5"/>
  <c r="AG64" i="5" s="1"/>
  <c r="AH44" i="5"/>
  <c r="AH47" i="5"/>
  <c r="AH57" i="5" s="1"/>
  <c r="AH45" i="5"/>
  <c r="AJ22" i="5"/>
  <c r="AJ25" i="5" s="1"/>
  <c r="AJ13" i="5"/>
  <c r="AJ19" i="5" s="1"/>
  <c r="AK6" i="5"/>
  <c r="AI27" i="5"/>
  <c r="AI36" i="5" s="1"/>
  <c r="AN34" i="5" l="1"/>
  <c r="AO30" i="5"/>
  <c r="AP16" i="5"/>
  <c r="AO24" i="5"/>
  <c r="AO17" i="5"/>
  <c r="AL6" i="5"/>
  <c r="AK22" i="5"/>
  <c r="AK25" i="5" s="1"/>
  <c r="AK13" i="5"/>
  <c r="AK19" i="5" s="1"/>
  <c r="AI47" i="5"/>
  <c r="AI57" i="5" s="1"/>
  <c r="AI44" i="5"/>
  <c r="AI45" i="5"/>
  <c r="AJ27" i="5"/>
  <c r="AJ36" i="5" s="1"/>
  <c r="AH58" i="5"/>
  <c r="AH64" i="5" s="1"/>
  <c r="AH59" i="5"/>
  <c r="AH63" i="5"/>
  <c r="AH62" i="5"/>
  <c r="AP24" i="5" l="1"/>
  <c r="AQ16" i="5"/>
  <c r="AP17" i="5"/>
  <c r="AP30" i="5"/>
  <c r="AO34" i="5"/>
  <c r="AK27" i="5"/>
  <c r="AK36" i="5" s="1"/>
  <c r="AK44" i="5" s="1"/>
  <c r="AI58" i="5"/>
  <c r="AI64" i="5" s="1"/>
  <c r="AI59" i="5"/>
  <c r="AI63" i="5"/>
  <c r="AI62" i="5"/>
  <c r="AJ45" i="5"/>
  <c r="AJ47" i="5"/>
  <c r="AJ57" i="5" s="1"/>
  <c r="AJ44" i="5"/>
  <c r="AM6" i="5"/>
  <c r="AL13" i="5"/>
  <c r="AL19" i="5" s="1"/>
  <c r="AL22" i="5"/>
  <c r="AL25" i="5" s="1"/>
  <c r="AP34" i="5" l="1"/>
  <c r="AQ30" i="5"/>
  <c r="AQ34" i="5" s="1"/>
  <c r="AQ24" i="5"/>
  <c r="AQ17" i="5"/>
  <c r="AK47" i="5"/>
  <c r="AK57" i="5" s="1"/>
  <c r="AK62" i="5" s="1"/>
  <c r="AK45" i="5"/>
  <c r="AJ58" i="5"/>
  <c r="AJ64" i="5" s="1"/>
  <c r="AJ59" i="5"/>
  <c r="AJ62" i="5"/>
  <c r="AJ63" i="5"/>
  <c r="AM22" i="5"/>
  <c r="AM25" i="5" s="1"/>
  <c r="AN6" i="5"/>
  <c r="AM13" i="5"/>
  <c r="AM19" i="5" s="1"/>
  <c r="AL27" i="5"/>
  <c r="AL36" i="5" s="1"/>
  <c r="AK58" i="5" l="1"/>
  <c r="AK64" i="5" s="1"/>
  <c r="AK63" i="5"/>
  <c r="AK59" i="5"/>
  <c r="AM27" i="5"/>
  <c r="AM36" i="5" s="1"/>
  <c r="AM44" i="5" s="1"/>
  <c r="AL45" i="5"/>
  <c r="AL47" i="5"/>
  <c r="AL57" i="5" s="1"/>
  <c r="AL44" i="5"/>
  <c r="AN22" i="5"/>
  <c r="AN25" i="5" s="1"/>
  <c r="AO6" i="5"/>
  <c r="AN13" i="5"/>
  <c r="AN19" i="5" s="1"/>
  <c r="AM47" i="5" l="1"/>
  <c r="AM57" i="5" s="1"/>
  <c r="AM58" i="5" s="1"/>
  <c r="AM64" i="5" s="1"/>
  <c r="AM45" i="5"/>
  <c r="AN27" i="5"/>
  <c r="AN36" i="5" s="1"/>
  <c r="AN44" i="5" s="1"/>
  <c r="AO22" i="5"/>
  <c r="AO25" i="5" s="1"/>
  <c r="AP6" i="5"/>
  <c r="AO13" i="5"/>
  <c r="AO19" i="5" s="1"/>
  <c r="AL59" i="5"/>
  <c r="AL58" i="5"/>
  <c r="AL64" i="5" s="1"/>
  <c r="AL62" i="5"/>
  <c r="AL63" i="5"/>
  <c r="AN45" i="5" l="1"/>
  <c r="AN47" i="5"/>
  <c r="AN57" i="5" s="1"/>
  <c r="AN59" i="5" s="1"/>
  <c r="AM59" i="5"/>
  <c r="AM63" i="5"/>
  <c r="AM62" i="5"/>
  <c r="AO27" i="5"/>
  <c r="AO36" i="5" s="1"/>
  <c r="AO44" i="5" s="1"/>
  <c r="AP22" i="5"/>
  <c r="AP25" i="5" s="1"/>
  <c r="AQ6" i="5"/>
  <c r="AP13" i="5"/>
  <c r="AP19" i="5" s="1"/>
  <c r="AN63" i="5" l="1"/>
  <c r="AN62" i="5"/>
  <c r="AN58" i="5"/>
  <c r="AN64" i="5" s="1"/>
  <c r="AO47" i="5"/>
  <c r="AO57" i="5" s="1"/>
  <c r="AO59" i="5" s="1"/>
  <c r="AO45" i="5"/>
  <c r="AP27" i="5"/>
  <c r="AP36" i="5" s="1"/>
  <c r="AP44" i="5" s="1"/>
  <c r="AQ13" i="5"/>
  <c r="AQ19" i="5" s="1"/>
  <c r="AQ22" i="5"/>
  <c r="AQ25" i="5" s="1"/>
  <c r="AO62" i="5" l="1"/>
  <c r="AO58" i="5"/>
  <c r="AO64" i="5" s="1"/>
  <c r="AO63" i="5"/>
  <c r="AP47" i="5"/>
  <c r="AP57" i="5" s="1"/>
  <c r="AP62" i="5" s="1"/>
  <c r="AP45" i="5"/>
  <c r="AQ27" i="5"/>
  <c r="AQ36" i="5" s="1"/>
  <c r="AP58" i="5" l="1"/>
  <c r="AP64" i="5" s="1"/>
  <c r="AP59" i="5"/>
  <c r="AP63" i="5"/>
  <c r="AQ47" i="5"/>
  <c r="AQ57" i="5" s="1"/>
  <c r="AQ45" i="5"/>
  <c r="AQ44" i="5"/>
  <c r="AQ63" i="5" l="1"/>
  <c r="AQ58" i="5"/>
  <c r="AQ64" i="5" s="1"/>
  <c r="AQ62" i="5"/>
  <c r="AQ59" i="5"/>
  <c r="I33" i="3"/>
  <c r="I34" i="3"/>
  <c r="D31" i="2" l="1"/>
  <c r="D36" i="2"/>
  <c r="D41" i="2"/>
  <c r="D45" i="2"/>
  <c r="D70" i="2"/>
  <c r="D77" i="2"/>
  <c r="D85" i="2"/>
  <c r="D95" i="2"/>
  <c r="D111" i="2"/>
  <c r="E35" i="4"/>
  <c r="E45" i="4" s="1"/>
  <c r="E36" i="4"/>
  <c r="F36" i="4" s="1"/>
  <c r="E37" i="4"/>
  <c r="F37" i="4" s="1"/>
  <c r="E38" i="4"/>
  <c r="F38" i="4" s="1"/>
  <c r="E39" i="4"/>
  <c r="F39" i="4" s="1"/>
  <c r="D51" i="21" s="1"/>
  <c r="J51" i="21" s="1"/>
  <c r="E40" i="4"/>
  <c r="F40" i="4" s="1"/>
  <c r="E41" i="4"/>
  <c r="F41" i="4" s="1"/>
  <c r="E42" i="4"/>
  <c r="F42" i="4" s="1"/>
  <c r="D52" i="21" s="1"/>
  <c r="J52" i="21" s="1"/>
  <c r="E43" i="4"/>
  <c r="F43" i="4" s="1"/>
  <c r="E44" i="4"/>
  <c r="F44" i="4" s="1"/>
  <c r="E48" i="4"/>
  <c r="E53" i="4" s="1"/>
  <c r="E49" i="4"/>
  <c r="F49" i="4" s="1"/>
  <c r="E50" i="4"/>
  <c r="F50" i="4" s="1"/>
  <c r="E51" i="4"/>
  <c r="F51" i="4" s="1"/>
  <c r="E52" i="4"/>
  <c r="F52" i="4" s="1"/>
  <c r="E56" i="4"/>
  <c r="F56" i="4" s="1"/>
  <c r="F62" i="4" s="1"/>
  <c r="E57" i="4"/>
  <c r="F57" i="4" s="1"/>
  <c r="E58" i="4"/>
  <c r="F58" i="4" s="1"/>
  <c r="E59" i="4"/>
  <c r="F59" i="4" s="1"/>
  <c r="E60" i="4"/>
  <c r="F60" i="4" s="1"/>
  <c r="E61" i="4"/>
  <c r="F61" i="4" s="1"/>
  <c r="E65" i="4"/>
  <c r="E70" i="4" s="1"/>
  <c r="E66" i="4"/>
  <c r="F66" i="4" s="1"/>
  <c r="E67" i="4"/>
  <c r="F67" i="4" s="1"/>
  <c r="E68" i="4"/>
  <c r="F68" i="4" s="1"/>
  <c r="E69" i="4"/>
  <c r="F69" i="4" s="1"/>
  <c r="E75" i="4"/>
  <c r="D53" i="21" s="1"/>
  <c r="E76" i="4"/>
  <c r="F76" i="4" s="1"/>
  <c r="E77" i="4"/>
  <c r="F77" i="4" s="1"/>
  <c r="E83" i="4"/>
  <c r="F83" i="4" s="1"/>
  <c r="F87" i="4" s="1"/>
  <c r="E84" i="4"/>
  <c r="F84" i="4" s="1"/>
  <c r="E85" i="4"/>
  <c r="F85" i="4" s="1"/>
  <c r="E86" i="4"/>
  <c r="F86" i="4" s="1"/>
  <c r="E92" i="4"/>
  <c r="F92" i="4" s="1"/>
  <c r="F35" i="4" l="1"/>
  <c r="F45" i="4" s="1"/>
  <c r="D62" i="21"/>
  <c r="J62" i="21" s="1"/>
  <c r="E87" i="4"/>
  <c r="F48" i="4"/>
  <c r="F53" i="4" s="1"/>
  <c r="F65" i="4"/>
  <c r="F70" i="4" s="1"/>
  <c r="E62" i="4"/>
  <c r="E72" i="4" s="1"/>
  <c r="D112" i="2"/>
  <c r="F75" i="4"/>
  <c r="F78" i="4" s="1"/>
  <c r="E78" i="4"/>
  <c r="D119" i="2" l="1"/>
  <c r="D40" i="21" s="1"/>
  <c r="J40" i="21" s="1"/>
  <c r="F72" i="4"/>
  <c r="J22" i="3" l="1"/>
  <c r="J23" i="3"/>
  <c r="J24" i="3"/>
  <c r="J20" i="3"/>
  <c r="J25" i="3"/>
  <c r="E36" i="3"/>
  <c r="E37" i="3" s="1"/>
  <c r="I36" i="3" l="1"/>
  <c r="I37" i="3" s="1"/>
  <c r="C77" i="52"/>
  <c r="C13" i="52"/>
  <c r="I13" i="3"/>
  <c r="G13" i="3"/>
  <c r="G15" i="3"/>
  <c r="G14" i="3"/>
  <c r="I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ITS</author>
  </authors>
  <commentList>
    <comment ref="F51" authorId="0" shapeId="0" xr:uid="{00000000-0006-0000-0300-000005000000}">
      <text>
        <r>
          <rPr>
            <sz val="9"/>
            <color indexed="81"/>
            <rFont val="Tahoma"/>
            <family val="2"/>
          </rPr>
          <t>Most current HUD Guidance (2021) lists Los Angeles Field Office 80th Percentile Mgmt Fee as $75.81. In Ventura County, which is a high cost area, it is reasonable to see Mgmt Fees towards the higher side of this spectrum. For proposed Mgmt Fees above $94 PUPM, owner/manager must provide an explanation for the higher fees. 
http://portal.hud.gov/hudportal/HUD?src=/program_offices/public_indian_housing/programs/ph/am/accounting
https://www.hud.gov/program_offices/public_indian_housing/programs/ph/am/accounting</t>
        </r>
      </text>
    </comment>
    <comment ref="A61" authorId="0" shapeId="0" xr:uid="{00000000-0006-0000-0300-000006000000}">
      <text>
        <r>
          <rPr>
            <sz val="9"/>
            <color indexed="81"/>
            <rFont val="Tahoma"/>
            <family val="2"/>
          </rPr>
          <t xml:space="preserve">Select the target population the project will serve. For projects with more than 20% "Special Needs" units, use Special Needs. 
Based on TCAC 2021 Operating Expense Minimums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ITS</author>
  </authors>
  <commentList>
    <comment ref="J27" authorId="0" shapeId="0" xr:uid="{00000000-0006-0000-0900-000002000000}">
      <text>
        <r>
          <rPr>
            <sz val="9"/>
            <color indexed="81"/>
            <rFont val="Tahoma"/>
            <family val="2"/>
          </rPr>
          <t>If funding is not already committed, please discuss when funding is anticipated to be committed.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ITS</author>
  </authors>
  <commentList>
    <comment ref="I20" authorId="0" shapeId="0" xr:uid="{00000000-0006-0000-0A00-000001000000}">
      <text>
        <r>
          <rPr>
            <sz val="9"/>
            <color indexed="81"/>
            <rFont val="Tahoma"/>
            <family val="2"/>
          </rPr>
          <t xml:space="preserve">Builder overhead, profit and general requirements. An overall cost limitation of fourteen percent (14%) of the cost of construction shall apply to builder overhead, profit, and general requirements, excluding builder’s general liability insurance. </t>
        </r>
      </text>
    </comment>
    <comment ref="J20" authorId="0" shapeId="0" xr:uid="{00000000-0006-0000-0A00-000002000000}">
      <text>
        <r>
          <rPr>
            <sz val="9"/>
            <color indexed="81"/>
            <rFont val="Tahoma"/>
            <family val="2"/>
          </rPr>
          <t xml:space="preserve">For purposes of general requirements, the cost of construction includes offsite improvements, demolition and site
work, structures, and prevailing wages. </t>
        </r>
      </text>
    </comment>
    <comment ref="J21" authorId="0" shapeId="0" xr:uid="{00000000-0006-0000-0A00-000003000000}">
      <text>
        <r>
          <rPr>
            <sz val="9"/>
            <color indexed="81"/>
            <rFont val="Tahoma"/>
            <family val="2"/>
          </rPr>
          <t xml:space="preserve">For purposes of builder overhead and profit, the cost of construction includes offsite improvements, demolition and site work, structures, prevailing wages, and general requirements.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McAulay, Tracy</author>
  </authors>
  <commentList>
    <comment ref="A12" authorId="0" shapeId="0" xr:uid="{00000000-0006-0000-0C00-000001000000}">
      <text>
        <r>
          <rPr>
            <b/>
            <sz val="9"/>
            <color indexed="81"/>
            <rFont val="Tahoma"/>
            <family val="2"/>
          </rPr>
          <t>McAulay, Tracy:</t>
        </r>
        <r>
          <rPr>
            <sz val="9"/>
            <color indexed="81"/>
            <rFont val="Tahoma"/>
            <family val="2"/>
          </rPr>
          <t xml:space="preserve">
McAulay, Tracy:
If 5 or 6 bedroom unit(s) proposed, please contact tracy.mcaulay@ventura.org.</t>
        </r>
      </text>
    </comment>
    <comment ref="B240" authorId="0" shapeId="0" xr:uid="{00000000-0006-0000-0C00-000004000000}">
      <text>
        <r>
          <rPr>
            <b/>
            <sz val="9"/>
            <color indexed="81"/>
            <rFont val="Tahoma"/>
            <family val="2"/>
          </rPr>
          <t>Section 101(c) of the PLHA Guidelines, affordable rent complies with the MHP Guidelines, Section 7312 (TCAC).</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ITS</author>
    <author>McAulay, Tracy</author>
    <author>Vice President of Housing Development</author>
  </authors>
  <commentList>
    <comment ref="S7" authorId="0" shapeId="0" xr:uid="{00000000-0006-0000-0E00-000001000000}">
      <text>
        <r>
          <rPr>
            <sz val="9"/>
            <color indexed="81"/>
            <rFont val="Tahoma"/>
            <family val="2"/>
          </rPr>
          <t xml:space="preserve">$0 in Year 16 if PBS8 Contract is 15 Years
</t>
        </r>
      </text>
    </comment>
    <comment ref="N10" authorId="1" shapeId="0" xr:uid="{E1467D36-E3F1-40F2-95D8-0B049E6304CE}">
      <text>
        <r>
          <rPr>
            <b/>
            <sz val="11"/>
            <color indexed="81"/>
            <rFont val="Tahoma"/>
            <family val="2"/>
          </rPr>
          <t>McAulay, Tracy:</t>
        </r>
        <r>
          <rPr>
            <sz val="11"/>
            <color indexed="81"/>
            <rFont val="Tahoma"/>
            <family val="2"/>
          </rPr>
          <t xml:space="preserve">
Homekey + Operating Subsidy must be expended within the first 10 years.</t>
        </r>
      </text>
    </comment>
    <comment ref="AH39" authorId="2" shapeId="0" xr:uid="{00000000-0006-0000-0E00-000002000000}">
      <text>
        <r>
          <rPr>
            <b/>
            <sz val="8"/>
            <color indexed="81"/>
            <rFont val="Tahoma"/>
            <family val="2"/>
          </rPr>
          <t xml:space="preserve">Conventional loans paid-off in year 30. </t>
        </r>
      </text>
    </comment>
    <comment ref="A53" authorId="1" shapeId="0" xr:uid="{00000000-0006-0000-0E00-000003000000}">
      <text>
        <r>
          <rPr>
            <sz val="9"/>
            <color indexed="81"/>
            <rFont val="Tahoma"/>
            <family val="2"/>
          </rPr>
          <t>No more than $17,500 in all "other fees" excluding supportive services</t>
        </r>
      </text>
    </comment>
    <comment ref="A54" authorId="1" shapeId="0" xr:uid="{00000000-0006-0000-0E00-000004000000}">
      <text>
        <r>
          <rPr>
            <sz val="9"/>
            <color indexed="81"/>
            <rFont val="Tahoma"/>
            <family val="2"/>
          </rPr>
          <t>No more than $17,500 in all "other fees" excluding supportive services</t>
        </r>
      </text>
    </comment>
    <comment ref="C58" authorId="1" shapeId="0" xr:uid="{00000000-0006-0000-0E00-000005000000}">
      <text>
        <r>
          <rPr>
            <sz val="9"/>
            <color indexed="81"/>
            <rFont val="Tahoma"/>
            <family val="2"/>
          </rPr>
          <t>No more than 50%.</t>
        </r>
      </text>
    </comment>
    <comment ref="B70" authorId="1" shapeId="0" xr:uid="{00000000-0006-0000-0E00-000006000000}">
      <text>
        <r>
          <rPr>
            <b/>
            <sz val="9"/>
            <color indexed="81"/>
            <rFont val="Tahoma"/>
            <family val="2"/>
          </rPr>
          <t>McAulay, Tracy:</t>
        </r>
        <r>
          <rPr>
            <sz val="9"/>
            <color indexed="81"/>
            <rFont val="Tahoma"/>
            <family val="2"/>
          </rPr>
          <t xml:space="preserve">
“cash flow after debt service”
shall be limited to the higher of twenty-five percent (25%) of the anticipated annual must
pay debt service payment or eight percent (8%) of gross income, during each of the first
three years of project operation.</t>
        </r>
      </text>
    </comment>
  </commentList>
</comments>
</file>

<file path=xl/sharedStrings.xml><?xml version="1.0" encoding="utf-8"?>
<sst xmlns="http://schemas.openxmlformats.org/spreadsheetml/2006/main" count="1220" uniqueCount="806">
  <si>
    <t>Are all units (of each unit type) similar in layout and square footage?</t>
  </si>
  <si>
    <t>Are all amenities and finishes consistent throughout the property?</t>
  </si>
  <si>
    <t>Do all units with the same configuration (# of bedrooms) have roughly the same market value?</t>
  </si>
  <si>
    <t>NEPA Studies</t>
  </si>
  <si>
    <t>Bond Maintenance Fee</t>
  </si>
  <si>
    <t>County Occupancy Standards</t>
  </si>
  <si>
    <t>Number of Units</t>
  </si>
  <si>
    <t>Minimum</t>
  </si>
  <si>
    <t>Maximum</t>
  </si>
  <si>
    <t>Average Assumed Per Unit</t>
  </si>
  <si>
    <t>Total Assumed Occupancy</t>
  </si>
  <si>
    <t>Other: (specify)</t>
  </si>
  <si>
    <t>Other: (specify): Other Lender Expenses</t>
  </si>
  <si>
    <t>PUPM</t>
  </si>
  <si>
    <t>No more than 18 months Operating Expenses, Debt Service &amp; Payments to Reserves</t>
  </si>
  <si>
    <t xml:space="preserve">Must Pay Soft Debt Payments (Please specify: for ex. MHP, MHSA 0.42%): </t>
  </si>
  <si>
    <t>Sources of Funds</t>
  </si>
  <si>
    <t>Construction</t>
  </si>
  <si>
    <t>Source</t>
  </si>
  <si>
    <t>Amount</t>
  </si>
  <si>
    <t>Interest</t>
  </si>
  <si>
    <t>Comments</t>
  </si>
  <si>
    <t>Permanent</t>
  </si>
  <si>
    <t>Total Sources</t>
  </si>
  <si>
    <t>Development Budget</t>
  </si>
  <si>
    <t>Deferred Developer Fee</t>
  </si>
  <si>
    <t>Lien No.</t>
  </si>
  <si>
    <t>Loan Type</t>
  </si>
  <si>
    <t>Amortization</t>
  </si>
  <si>
    <t>Term (months)</t>
  </si>
  <si>
    <t>Total Cost</t>
  </si>
  <si>
    <t>Total</t>
  </si>
  <si>
    <t xml:space="preserve">Per Unit </t>
  </si>
  <si>
    <t>Per Sq. Ft.</t>
  </si>
  <si>
    <t>ACQUISITION</t>
  </si>
  <si>
    <t xml:space="preserve">Lesser of Land Cost or Value </t>
  </si>
  <si>
    <t xml:space="preserve">Legal &amp; Closing Costs </t>
  </si>
  <si>
    <t>Verifiable Carrying Costs</t>
  </si>
  <si>
    <t xml:space="preserve">Subtotal </t>
  </si>
  <si>
    <t>Existing Improvements Cost</t>
  </si>
  <si>
    <t xml:space="preserve">Total Acquisition </t>
  </si>
  <si>
    <t>Environmental Remediation</t>
  </si>
  <si>
    <t>Site Work</t>
  </si>
  <si>
    <t xml:space="preserve">Structures </t>
  </si>
  <si>
    <t>General Liability Insurance</t>
  </si>
  <si>
    <t>Total Rehabilitation Costs</t>
  </si>
  <si>
    <t>RELOCATION</t>
  </si>
  <si>
    <t xml:space="preserve">Temporary Relocation </t>
  </si>
  <si>
    <t xml:space="preserve">Permanent Relocation </t>
  </si>
  <si>
    <t xml:space="preserve">Total Relocation </t>
  </si>
  <si>
    <t xml:space="preserve"> </t>
  </si>
  <si>
    <t xml:space="preserve">ARCHITECTURAL </t>
  </si>
  <si>
    <t>Design</t>
  </si>
  <si>
    <t>Supervision</t>
  </si>
  <si>
    <t>Total Architectural Costs</t>
  </si>
  <si>
    <t xml:space="preserve">SURVEY &amp; ENGINEERING </t>
  </si>
  <si>
    <t xml:space="preserve">Engineering </t>
  </si>
  <si>
    <t xml:space="preserve">ALTA Land Survey </t>
  </si>
  <si>
    <t>Total Survey &amp; Engineering</t>
  </si>
  <si>
    <t>CONTINGENCY COSTS</t>
  </si>
  <si>
    <t>Hard Cost Contingency</t>
  </si>
  <si>
    <t xml:space="preserve">Soft Cost Contingency </t>
  </si>
  <si>
    <t>Total Contingency Costs</t>
  </si>
  <si>
    <t>CONSTRUCTION PERIOD EXPENSES</t>
  </si>
  <si>
    <t>Construction Loan Interest</t>
  </si>
  <si>
    <t>Origination Fee</t>
  </si>
  <si>
    <t>Credit Enhancement &amp; App. Fee</t>
  </si>
  <si>
    <t>Owner Paid Bonds/Insurance</t>
  </si>
  <si>
    <t>Lender Inspection Fees</t>
  </si>
  <si>
    <t xml:space="preserve">Taxes During Construction </t>
  </si>
  <si>
    <t>Prevailing Wage Monitor</t>
  </si>
  <si>
    <t>Insurance During Construction</t>
  </si>
  <si>
    <t>Title and Recording Fees</t>
  </si>
  <si>
    <t>Total Construction Expenses</t>
  </si>
  <si>
    <t>PERMANENT FINANCING EXPENSES</t>
  </si>
  <si>
    <t>Loan Origination Fee(s)</t>
  </si>
  <si>
    <t>Title and Recording</t>
  </si>
  <si>
    <t xml:space="preserve">Property Taxes  </t>
  </si>
  <si>
    <t xml:space="preserve">Insurance </t>
  </si>
  <si>
    <t>Total Permanent Financing</t>
  </si>
  <si>
    <t>LEGAL FEES</t>
  </si>
  <si>
    <t>Construction Lender Legal Expenses</t>
  </si>
  <si>
    <t>Permanent Lender Legal Fees</t>
  </si>
  <si>
    <t>Organizational Legal Fees</t>
  </si>
  <si>
    <t>Total Legal Fees</t>
  </si>
  <si>
    <t>CAPITALIZED RESERVES</t>
  </si>
  <si>
    <t>Operating Reserve</t>
  </si>
  <si>
    <t>Replacement Reserve</t>
  </si>
  <si>
    <t xml:space="preserve">Transition Reserve </t>
  </si>
  <si>
    <t>Total Capitalized Reserves</t>
  </si>
  <si>
    <t xml:space="preserve">REPORTS &amp; STUDIES </t>
  </si>
  <si>
    <t>Appraisal(s)</t>
  </si>
  <si>
    <t>Market Study</t>
  </si>
  <si>
    <t>Physical Needs Assessment</t>
  </si>
  <si>
    <t>Total Reports &amp; Studies</t>
  </si>
  <si>
    <t>OTHER</t>
  </si>
  <si>
    <t>CTCAC App./Alloc./Monitor Fees</t>
  </si>
  <si>
    <t>CDLAC Fees</t>
  </si>
  <si>
    <t xml:space="preserve">Local Permit Fees </t>
  </si>
  <si>
    <t>Local Development Impact Fees</t>
  </si>
  <si>
    <t xml:space="preserve">Other Costs of Bond Issuance </t>
  </si>
  <si>
    <t>Syndicator / Investor Fees &amp; Expenses</t>
  </si>
  <si>
    <t>Furnishings</t>
  </si>
  <si>
    <t>Final Cost Audit Expense</t>
  </si>
  <si>
    <t xml:space="preserve">Marketing </t>
  </si>
  <si>
    <t>Financial Consulting</t>
  </si>
  <si>
    <t>Total Other Costs</t>
  </si>
  <si>
    <t xml:space="preserve">SUBTOTAL </t>
  </si>
  <si>
    <t>DEVELOPER COSTS</t>
  </si>
  <si>
    <t>Total Developer Costs</t>
  </si>
  <si>
    <t>TOTAL DEVELOPMENT COST</t>
  </si>
  <si>
    <t>Unit Mix</t>
  </si>
  <si>
    <t>Unit Type</t>
  </si>
  <si>
    <t>No. of Units</t>
  </si>
  <si>
    <t>Residential Income</t>
  </si>
  <si>
    <t>30% AMI</t>
  </si>
  <si>
    <t>Per Unit SF</t>
  </si>
  <si>
    <t>Total SF</t>
  </si>
  <si>
    <t>Gross Rent</t>
  </si>
  <si>
    <t>UA</t>
  </si>
  <si>
    <t>Net Rent</t>
  </si>
  <si>
    <t>50% AMI</t>
  </si>
  <si>
    <t>60% AMI</t>
  </si>
  <si>
    <t>Manager's Unit(s)</t>
  </si>
  <si>
    <t>Section 8 Income</t>
  </si>
  <si>
    <t>Total - Monthly Base Rent Plus Section 8 Premium</t>
  </si>
  <si>
    <t>Income Tier</t>
  </si>
  <si>
    <t>Per Unit Monthly S8 Premium</t>
  </si>
  <si>
    <t>Total Monthly Premium</t>
  </si>
  <si>
    <t>Total Annual Premium</t>
  </si>
  <si>
    <t>Total Annual Restricted Income</t>
  </si>
  <si>
    <t>No.</t>
  </si>
  <si>
    <t>Salary/Wages</t>
  </si>
  <si>
    <t>On-Site Manager</t>
  </si>
  <si>
    <t>On-Site Assistant Manager</t>
  </si>
  <si>
    <t>On-Site Maintenance Employee</t>
  </si>
  <si>
    <t>Payroll Taxes, Benefits &amp; Worker's Comp.</t>
  </si>
  <si>
    <t>Income</t>
  </si>
  <si>
    <t>Vacancies</t>
  </si>
  <si>
    <t>Rental Vacancy</t>
  </si>
  <si>
    <t>Misc. Income (laundry &amp; vending)</t>
  </si>
  <si>
    <t>Vacancy Calculation</t>
  </si>
  <si>
    <t>Percent Special Needs</t>
  </si>
  <si>
    <t>Percent Non-Special Needs</t>
  </si>
  <si>
    <t>Weighted Average</t>
  </si>
  <si>
    <t>Vacancy Rate</t>
  </si>
  <si>
    <t xml:space="preserve">TCAC </t>
  </si>
  <si>
    <t>% Sp. Needs</t>
  </si>
  <si>
    <t>Section 8 Vacancy</t>
  </si>
  <si>
    <t>Misc. Income Vacancy</t>
  </si>
  <si>
    <t>Gross Potential Income</t>
  </si>
  <si>
    <t>Expenses</t>
  </si>
  <si>
    <t>Administrative Expenses</t>
  </si>
  <si>
    <t>Conventions &amp; Meetings</t>
  </si>
  <si>
    <t>Advertising</t>
  </si>
  <si>
    <t>Office Expenses</t>
  </si>
  <si>
    <t>Management Fee</t>
  </si>
  <si>
    <t>Legal Expense</t>
  </si>
  <si>
    <t>Audit Expense</t>
  </si>
  <si>
    <t>Bookkeeping Fees/Accounting Services</t>
  </si>
  <si>
    <t>Misc. Administrative Expenses</t>
  </si>
  <si>
    <t>Total Administrative Expenses</t>
  </si>
  <si>
    <t>Utilities</t>
  </si>
  <si>
    <t>Electricity</t>
  </si>
  <si>
    <t>Water</t>
  </si>
  <si>
    <t>Gas</t>
  </si>
  <si>
    <t>Sewer</t>
  </si>
  <si>
    <t>Other Utilities (Cable, Internet, etc.)</t>
  </si>
  <si>
    <t>Total Utilities</t>
  </si>
  <si>
    <t>Operating and Maintenance Expenses</t>
  </si>
  <si>
    <t>Supplies</t>
  </si>
  <si>
    <t>Contracts</t>
  </si>
  <si>
    <t>Garbage/Recycling</t>
  </si>
  <si>
    <t>Security Contract</t>
  </si>
  <si>
    <t>Misc. O&amp;M Expenses</t>
  </si>
  <si>
    <t>Total Operating and Maintenance Expenses</t>
  </si>
  <si>
    <t>Taxes &amp; Insurance</t>
  </si>
  <si>
    <t>Real Estate Taxes</t>
  </si>
  <si>
    <t>Property &amp; Liability Insurance (Hazard)</t>
  </si>
  <si>
    <t>Other Insurance (Earthquake or Flood)</t>
  </si>
  <si>
    <t>Fidelity Bond</t>
  </si>
  <si>
    <t>Misc. Taxes, Permits &amp; Licenses</t>
  </si>
  <si>
    <t>Total Taxes &amp; Insurance</t>
  </si>
  <si>
    <t>Reserves</t>
  </si>
  <si>
    <t>Replacement Reserve Deposits</t>
  </si>
  <si>
    <t>Other Reserves: specify</t>
  </si>
  <si>
    <t>PUPY</t>
  </si>
  <si>
    <t>Total Reserves</t>
  </si>
  <si>
    <t>Net Operating Income (NOI)</t>
  </si>
  <si>
    <t>Financial Expenses</t>
  </si>
  <si>
    <t>1st Mortgage Debt Service</t>
  </si>
  <si>
    <t>Total Debt Service</t>
  </si>
  <si>
    <t>Net Cash Flow</t>
  </si>
  <si>
    <t>1 BR</t>
  </si>
  <si>
    <t>2 BR</t>
  </si>
  <si>
    <t>3 BR</t>
  </si>
  <si>
    <t>Effective Gross Income</t>
  </si>
  <si>
    <t>Total Vacancy</t>
  </si>
  <si>
    <t>Total Operating Expenses</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</si>
  <si>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</si>
  <si>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</si>
  <si>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</si>
  <si>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</si>
  <si>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</si>
  <si>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</si>
  <si>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</si>
  <si>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</si>
  <si>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</si>
  <si>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</si>
  <si>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</si>
  <si>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</si>
  <si>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</si>
  <si>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</si>
  <si>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</si>
  <si>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</si>
  <si>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</si>
  <si>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</si>
  <si>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</si>
  <si>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</si>
  <si>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</si>
  <si>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</si>
  <si>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</si>
  <si>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</si>
  <si>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</si>
  <si>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</si>
  <si>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</si>
  <si>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</si>
  <si>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</si>
  <si>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</si>
  <si>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</si>
  <si>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</si>
  <si>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</si>
  <si>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</si>
  <si>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</si>
  <si>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</si>
  <si>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</si>
  <si>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</si>
  <si>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</si>
  <si>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</si>
  <si>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Tenant Assistance Payments</t>
  </si>
  <si>
    <t>GROSS POTENTIAL INCOME - HOUSING</t>
  </si>
  <si>
    <t>OTHER INCOME</t>
  </si>
  <si>
    <t>Laundry &amp; Vending</t>
  </si>
  <si>
    <t>GROSS POTENTIAL INCOME - OTHER</t>
  </si>
  <si>
    <t>GROSS POTENTIAL INCOME - TOTAL</t>
  </si>
  <si>
    <t xml:space="preserve">VACANCY ASSUMPTIONS </t>
  </si>
  <si>
    <t>Restricted Units</t>
  </si>
  <si>
    <t xml:space="preserve">Laundry &amp; Vending &amp; Other Income </t>
  </si>
  <si>
    <t>TOTAL VACANCY LOSS</t>
  </si>
  <si>
    <t xml:space="preserve">EFFECTIVE GROSS INCOME </t>
  </si>
  <si>
    <t>OPERATING EXPENSES &amp; RESERVE DEPOSITS</t>
  </si>
  <si>
    <t>Residential Expenses (w/o Real Estate Taxes)</t>
  </si>
  <si>
    <t>Ground Lease</t>
  </si>
  <si>
    <t>TOTAL EXPENSES &amp; RESERVES</t>
  </si>
  <si>
    <t xml:space="preserve">NET OPERATING INCOME </t>
  </si>
  <si>
    <t>DEBT SERVICE</t>
  </si>
  <si>
    <t>1st Mortgage</t>
  </si>
  <si>
    <t>2nd Mortgage (HOME/City: 0.42% Annual)</t>
  </si>
  <si>
    <t>3rd Mortgage Debt Service</t>
  </si>
  <si>
    <t>Total Required Debt Service</t>
  </si>
  <si>
    <t>Cash flow after CalHFA debt service</t>
  </si>
  <si>
    <t>DCR for just CalHFA loans</t>
  </si>
  <si>
    <t>CASH FLOW after all debt service</t>
  </si>
  <si>
    <t>DEBT SERVICE COVERAGE RATIO</t>
  </si>
  <si>
    <t xml:space="preserve">Deferred Developer Fee </t>
  </si>
  <si>
    <t>Sponsor Distributions</t>
  </si>
  <si>
    <t xml:space="preserve">Cumulative paid Deferred Dev. Fee </t>
  </si>
  <si>
    <t>25% of debt service</t>
  </si>
  <si>
    <t>8% of gross income</t>
  </si>
  <si>
    <t>Total Development Costs</t>
  </si>
  <si>
    <t>Differential</t>
  </si>
  <si>
    <t>New Construction</t>
  </si>
  <si>
    <t>Total No. of Units</t>
  </si>
  <si>
    <t>Unincorporated County</t>
  </si>
  <si>
    <t>Fillmore</t>
  </si>
  <si>
    <t>Ojai</t>
  </si>
  <si>
    <t>Santa Paula</t>
  </si>
  <si>
    <t>Moorpark</t>
  </si>
  <si>
    <t>Port Hueneme</t>
  </si>
  <si>
    <t>Length of Affordability Period</t>
  </si>
  <si>
    <t>Rehab or Acquisition of Existing Housing per Unit Amount of HOME Funds</t>
  </si>
  <si>
    <t>$15,000 - $40,000 per unit</t>
  </si>
  <si>
    <t>$40,001 and above</t>
  </si>
  <si>
    <t xml:space="preserve">New Construction </t>
  </si>
  <si>
    <t>$0 - $14,999</t>
  </si>
  <si>
    <t>4 BR</t>
  </si>
  <si>
    <t>5 BR</t>
  </si>
  <si>
    <t>6 BR</t>
  </si>
  <si>
    <t>Project Name</t>
  </si>
  <si>
    <t>Project Summary</t>
  </si>
  <si>
    <t>Other (please specify)</t>
  </si>
  <si>
    <t>Fixed</t>
  </si>
  <si>
    <t>Floating</t>
  </si>
  <si>
    <t>Exempt</t>
  </si>
  <si>
    <t>Categorically Excluded Not Subject to 58.5</t>
  </si>
  <si>
    <t>Categorically Excluded Subject to 58.5</t>
  </si>
  <si>
    <t>Environmental Assessment</t>
  </si>
  <si>
    <t>Date Converts to Exempt</t>
  </si>
  <si>
    <t>Date of Authority to Use Grant Funds (ATUGF)</t>
  </si>
  <si>
    <t>Environmental Impact Statement (EIS)</t>
  </si>
  <si>
    <t>Date of Written Determation of Exemption (Exempt)</t>
  </si>
  <si>
    <t>Other (please specify length &amp; reason):</t>
  </si>
  <si>
    <t>Homeownership</t>
  </si>
  <si>
    <t xml:space="preserve">Yes </t>
  </si>
  <si>
    <t>No</t>
  </si>
  <si>
    <t>Ventura</t>
  </si>
  <si>
    <t>Simi Valley</t>
  </si>
  <si>
    <t>Oxnard</t>
  </si>
  <si>
    <t>Camarillo</t>
  </si>
  <si>
    <t xml:space="preserve">Thousand Oaks </t>
  </si>
  <si>
    <t>Unincorporated (specify)</t>
  </si>
  <si>
    <t>Acq./Rehab</t>
  </si>
  <si>
    <t xml:space="preserve">Rent Limits: </t>
  </si>
  <si>
    <t xml:space="preserve">please specify </t>
  </si>
  <si>
    <t>Rent Limits:</t>
  </si>
  <si>
    <t>80% AMI</t>
  </si>
  <si>
    <t>LIHTC</t>
  </si>
  <si>
    <t>Multifamily Housing Program</t>
  </si>
  <si>
    <t>Affordable Housing &amp; Sustainable Communities</t>
  </si>
  <si>
    <t>Veterans Housing and Homelessness Prevention Program</t>
  </si>
  <si>
    <t>USDA</t>
  </si>
  <si>
    <t>Other: please specify</t>
  </si>
  <si>
    <t>CONSTRUCTION</t>
  </si>
  <si>
    <t>Fully Amortizing</t>
  </si>
  <si>
    <t>Residual Receipts</t>
  </si>
  <si>
    <t>Deferred Payment</t>
  </si>
  <si>
    <t>Term (years)</t>
  </si>
  <si>
    <t>Summary</t>
  </si>
  <si>
    <t>Per Square Foot</t>
  </si>
  <si>
    <t>Performance &amp; Payment Bonds</t>
  </si>
  <si>
    <t>Geotechnical Study</t>
  </si>
  <si>
    <t>Env. Studies (specify in comments)</t>
  </si>
  <si>
    <t>Unit Mix &amp; Rental Income</t>
  </si>
  <si>
    <t>Green Consultant</t>
  </si>
  <si>
    <t xml:space="preserve">Predevelopment Loan Interest &amp; Fees </t>
  </si>
  <si>
    <t>Total No. of Bedrooms</t>
  </si>
  <si>
    <t>Total Payroll Expenses</t>
  </si>
  <si>
    <t>Salary Subtotal</t>
  </si>
  <si>
    <t>Payroll/On-site Employees</t>
  </si>
  <si>
    <t>FTE (%)</t>
  </si>
  <si>
    <t>Year 1 Operating Budget</t>
  </si>
  <si>
    <t>Trending</t>
  </si>
  <si>
    <t>Restricted Unit Rents</t>
  </si>
  <si>
    <t>Cash Flow Distributions</t>
  </si>
  <si>
    <t>Property Manager</t>
  </si>
  <si>
    <t>Property Management Experience</t>
  </si>
  <si>
    <t>Committed?</t>
  </si>
  <si>
    <t>Up-Front Developer Fee</t>
  </si>
  <si>
    <t>Within Benchmark?</t>
  </si>
  <si>
    <t>Benchmark</t>
  </si>
  <si>
    <t>Debt Service Coverage Ratio</t>
  </si>
  <si>
    <t>Developer Experience &amp; Capacity</t>
  </si>
  <si>
    <t>Financial Capacity</t>
  </si>
  <si>
    <t>Developer/Owner Capacity</t>
  </si>
  <si>
    <t>Describe the organization's liquid assets (type, amount, availability)</t>
  </si>
  <si>
    <t>GC Overhead</t>
  </si>
  <si>
    <t>GC Profit</t>
  </si>
  <si>
    <t>General Requirements</t>
  </si>
  <si>
    <t>Category</t>
  </si>
  <si>
    <t>Proposed Amount</t>
  </si>
  <si>
    <t>For rental projects, total Management Fee (PUPM)</t>
  </si>
  <si>
    <t>Comments if not within benchmark</t>
  </si>
  <si>
    <t>Bookkeeping Fee &lt;= $15 PUPM</t>
  </si>
  <si>
    <t>For rental projects, total Bookkeeping Fee (PUPM)</t>
  </si>
  <si>
    <t>No greater than 5.0% of hard construction costs.</t>
  </si>
  <si>
    <t>No less than 1.10</t>
  </si>
  <si>
    <t>Debt Service Coverage Ratio     (Year 1)</t>
  </si>
  <si>
    <t>Total Section 8 Premium (annual Section 8 income less total annual base rents)</t>
  </si>
  <si>
    <t>Total Operating Expenses PUPY (without RE taxes, social services, replacement reserves)</t>
  </si>
  <si>
    <t xml:space="preserve">Annual Debt. Service </t>
  </si>
  <si>
    <t>Developer</t>
  </si>
  <si>
    <t>Individual</t>
  </si>
  <si>
    <t>Corporation</t>
  </si>
  <si>
    <t>Limited Liability Company</t>
  </si>
  <si>
    <t>Limited Partnership</t>
  </si>
  <si>
    <t>Number of projects currently in pre-development (including this project)?</t>
  </si>
  <si>
    <t>Number of projects currently in construction?</t>
  </si>
  <si>
    <t>Of these, how many will begin construction within the next 3 years?</t>
  </si>
  <si>
    <t>Will any construction work be performed directly by the developer's own personnel?</t>
  </si>
  <si>
    <t>Has the developer, under its present name or any other previously-used name, or any of its principals, ever commenced construction of a project that it has not completed, except those currently under construction? If yes, please explain.</t>
  </si>
  <si>
    <t>Will the General Contractor be a separate, outside entity?</t>
  </si>
  <si>
    <t>Does the developer, or any of its principals or affiliates, have any unpaid state or federal income, payroll or other taxes or a record within the past five years of any chronic past due accounts, substantial liens or judgements, foreclosures or bankruptcies, or deeds in lieu of foreclosure? If yes, explain.</t>
  </si>
  <si>
    <t>Has the developer, or any of its principals or affiliates, ever had a limited denial of participation from HUD or been debarred, suspended or voluntarily excluded from participation in any federal or state program? If yes, explain.</t>
  </si>
  <si>
    <t>Has the developer, or any of its principals or affiliates, participated in the development or operation of a project that experienced a default? If yes, provide the number of developments and explain (including the name and location of the development(s), circumstances surrounding each default, its cure, workout, foreclosures, etc.).</t>
  </si>
  <si>
    <t>Does the developer, employees or any agent associated with the developer or any person, firm or corporation have any financial interest in said property, that will receive any benefit from the acquisition of said property, including but not limited to rebates, refunds, commissions or fees, except hereunder disclosed? If none, state "none".</t>
  </si>
  <si>
    <t>Does the developer have any current lawsuits, pending litigation or judgements outstanding? If yes, explain.</t>
  </si>
  <si>
    <t>Rental</t>
  </si>
  <si>
    <t>Home Ownership</t>
  </si>
  <si>
    <t>Acq./Rehabilitation</t>
  </si>
  <si>
    <t>Owner (direct)</t>
  </si>
  <si>
    <t>Owner (under an affiliate)</t>
  </si>
  <si>
    <t>Corporate/Organizational experience of the Developer related to affordable housing development.</t>
  </si>
  <si>
    <t>Asset Management Experience</t>
  </si>
  <si>
    <t>Risk Assessment</t>
  </si>
  <si>
    <t>Sponsor Distributions from cash flow</t>
  </si>
  <si>
    <t xml:space="preserve">No more than 50%   </t>
  </si>
  <si>
    <t>Other Fees (incentive management, asset management, etc.)</t>
  </si>
  <si>
    <t>Organization's Total Assets</t>
  </si>
  <si>
    <t>Organization's Total Liabilities</t>
  </si>
  <si>
    <t>Organization's Net Worth</t>
  </si>
  <si>
    <t>Liquidity: What financial resources does the Owner/Developer have in place to carry out the project?  Are there sources to pay for expenses during pre-development? What is the contingency plan if the project experiences cost over-runs at any time during development through lease-up?</t>
  </si>
  <si>
    <t>20% benchmark</t>
  </si>
  <si>
    <t>Demolition</t>
  </si>
  <si>
    <t>Acquisition Only</t>
  </si>
  <si>
    <t>Reconstruction</t>
  </si>
  <si>
    <t>Conversion</t>
  </si>
  <si>
    <t>Rehabilitation</t>
  </si>
  <si>
    <t xml:space="preserve">Comments: </t>
  </si>
  <si>
    <t>Acq./New Construction</t>
  </si>
  <si>
    <t>Unit Mix and Rental Income</t>
  </si>
  <si>
    <t>No more than 50% of Total Developer Fee can be shown as deferred at application</t>
  </si>
  <si>
    <t>Vehicle &amp; Maintenance Equipment/Operations</t>
  </si>
  <si>
    <t>2nd Mortgage Debt Service</t>
  </si>
  <si>
    <t>Summary Tab</t>
  </si>
  <si>
    <t>Sources of Funds Tab</t>
  </si>
  <si>
    <t>Feel free to use the “Other” line items as appropriate and specify the use of the funding.</t>
  </si>
  <si>
    <t>Note the replacement reserve and Operating Expense Benchmarks.</t>
  </si>
  <si>
    <t>Proforma</t>
  </si>
  <si>
    <t>Input any deferred developer fee or other fees as well as the anticipated distribution of residual receipts to other soft financing sources.</t>
  </si>
  <si>
    <t>Developer/Owner Capacity &amp; Development Experience and Pipeline.</t>
  </si>
  <si>
    <t>Please complete the requested information.</t>
  </si>
  <si>
    <t>Dev. Budget</t>
  </si>
  <si>
    <t>Include all costs necessary to develop the project. Include comments as necessary. Note that deviations of more than 5% for line items less than $49,999 and 10% for line items more than $50,000 from the projected budget submitted at Application will need to be explained at commitment of funds, construction loan closing and permanent loan closing.</t>
  </si>
  <si>
    <t xml:space="preserve">Non-LIHTC projects proposing &lt; $35,000/unit in construction costs: Max Dev. Fee &lt;= $12,000/unit </t>
  </si>
  <si>
    <t>Total Developer Fee - complete the appropriate row</t>
  </si>
  <si>
    <t xml:space="preserve">Non-LIHTC projects proposing &gt;= $35,000/unit in construction costs: Max Dev. Fee &lt;= $26,000/unit </t>
  </si>
  <si>
    <t>Non LIHTC: $/Unit</t>
  </si>
  <si>
    <t>Yes</t>
  </si>
  <si>
    <t>N/A</t>
  </si>
  <si>
    <t>Relocation</t>
  </si>
  <si>
    <t>Is temporary or permanent relocation required?</t>
  </si>
  <si>
    <t>Has a Relocation Plan been prepared for this project?</t>
  </si>
  <si>
    <t>If yes, please describe the relocation needs below.</t>
  </si>
  <si>
    <t>Site Control</t>
  </si>
  <si>
    <t>Rental Housing</t>
  </si>
  <si>
    <t>Transitional Housing</t>
  </si>
  <si>
    <t xml:space="preserve">Improved </t>
  </si>
  <si>
    <t>Vacant</t>
  </si>
  <si>
    <t>Section 8 Income: Complete the Type of Unit, No. of Units, Income Tier (for example, 30% AMI, 50% AMI, etc.), the Income Tier monthly rent and Section 8 Payment Standard. The table will automatically calculated the Section 8 revenue for each unit type.</t>
  </si>
  <si>
    <t>Large Family elevator</t>
  </si>
  <si>
    <t>Large Family non elevator</t>
  </si>
  <si>
    <t>Special Needs non elevator</t>
  </si>
  <si>
    <t>Special Needs elevator</t>
  </si>
  <si>
    <t>Senior elevator</t>
  </si>
  <si>
    <t>Senior non elevator</t>
  </si>
  <si>
    <t>Is an internal construction company proposed?</t>
  </si>
  <si>
    <t>Construction company profit</t>
  </si>
  <si>
    <t>LIHTC Projects: Developer Fee complies with the amount that may be included pursuant to California Code of Regulations, Title 4, Section 10327</t>
  </si>
  <si>
    <t xml:space="preserve">No </t>
  </si>
  <si>
    <t>YNNA1</t>
  </si>
  <si>
    <t>YesNo1</t>
  </si>
  <si>
    <t>Total Operating Expenses PUPM (with RE taxes, social services, replacement reserves)</t>
  </si>
  <si>
    <t>Other Affordable Units</t>
  </si>
  <si>
    <t>Market Rate Units</t>
  </si>
  <si>
    <t>Resident Manager's Unit(s)</t>
  </si>
  <si>
    <t>Units Restricted as Affordable by Other Sources</t>
  </si>
  <si>
    <t>Underwriting, Developer Benefits &amp; Rate of Return (review and complete after the remainder of the workbook is complete)</t>
  </si>
  <si>
    <t>Date Prepared</t>
  </si>
  <si>
    <t>Operating Expense Minimum Selection (select most appropriate)</t>
  </si>
  <si>
    <t>Non-Targeted non elevator</t>
  </si>
  <si>
    <t>Non-Targeted elevator</t>
  </si>
  <si>
    <t>Has site control been obtained? If so, evidence of site control must be attached to this application.</t>
  </si>
  <si>
    <t>Supportive Services</t>
  </si>
  <si>
    <r>
      <t xml:space="preserve">Other: </t>
    </r>
    <r>
      <rPr>
        <i/>
        <sz val="11"/>
        <rFont val="Calibri Light"/>
        <family val="2"/>
      </rPr>
      <t>(specify)</t>
    </r>
  </si>
  <si>
    <r>
      <t xml:space="preserve">Other: </t>
    </r>
    <r>
      <rPr>
        <i/>
        <sz val="11"/>
        <rFont val="Calibri Light"/>
        <family val="2"/>
      </rPr>
      <t xml:space="preserve">(specify): Construction Period Interest </t>
    </r>
  </si>
  <si>
    <r>
      <t xml:space="preserve">Other: </t>
    </r>
    <r>
      <rPr>
        <i/>
        <sz val="11"/>
        <rFont val="Calibri Light"/>
        <family val="2"/>
      </rPr>
      <t>(specify): Utility Company Fees</t>
    </r>
  </si>
  <si>
    <r>
      <t xml:space="preserve">Other: </t>
    </r>
    <r>
      <rPr>
        <i/>
        <sz val="11"/>
        <rFont val="Calibri Light"/>
        <family val="2"/>
      </rPr>
      <t>(specify): Syndication Legal</t>
    </r>
  </si>
  <si>
    <r>
      <t xml:space="preserve">Other: </t>
    </r>
    <r>
      <rPr>
        <i/>
        <sz val="11"/>
        <rFont val="Calibri Light"/>
        <family val="2"/>
      </rPr>
      <t>(specify): Bond Counsel</t>
    </r>
  </si>
  <si>
    <r>
      <t xml:space="preserve">Other: </t>
    </r>
    <r>
      <rPr>
        <i/>
        <sz val="11"/>
        <rFont val="Calibri Light"/>
        <family val="2"/>
      </rPr>
      <t>(Construction Management &amp; Testing)</t>
    </r>
  </si>
  <si>
    <r>
      <t xml:space="preserve">Other: </t>
    </r>
    <r>
      <rPr>
        <i/>
        <sz val="11"/>
        <rFont val="Calibri Light"/>
        <family val="2"/>
      </rPr>
      <t xml:space="preserve">(specify): </t>
    </r>
  </si>
  <si>
    <t>No. of completed affordable housing  projects w/in last 10 years (incl. projects in which the dev. or its affiliate is the MGP/managing member?</t>
  </si>
  <si>
    <t>Please print this page and upload a signed pdf to Procorem.</t>
  </si>
  <si>
    <t>I,</t>
  </si>
  <si>
    <t>insert name and title or ED</t>
  </si>
  <si>
    <t xml:space="preserve">hereby certify under penalty of perjury that the information above and submitted with this </t>
  </si>
  <si>
    <t>application is true and accurate to the best of my knowledge.</t>
  </si>
  <si>
    <t>insert date</t>
  </si>
  <si>
    <t>20-Year Total</t>
  </si>
  <si>
    <t>Utility Allowance Schedule</t>
  </si>
  <si>
    <t xml:space="preserve">Please specify source: </t>
  </si>
  <si>
    <t>Rental Income Schedule</t>
  </si>
  <si>
    <t>PLHA</t>
  </si>
  <si>
    <t>20-Year Proforma</t>
  </si>
  <si>
    <r>
      <t xml:space="preserve">Cells to be completed by the Applicant are highlighted in yellow. When completing the form, </t>
    </r>
    <r>
      <rPr>
        <u/>
        <sz val="12"/>
        <color indexed="8"/>
        <rFont val="Calibri Light"/>
        <family val="2"/>
      </rPr>
      <t xml:space="preserve">review all comments to ensure that the project meets program and underwriting requirements. </t>
    </r>
  </si>
  <si>
    <t>-</t>
  </si>
  <si>
    <t>Low Income Housing Tax Credits - 4%</t>
  </si>
  <si>
    <t>Low Income Housing Tax Credits - 9%</t>
  </si>
  <si>
    <t>Population3</t>
  </si>
  <si>
    <t>Legal Status Questionnaire</t>
  </si>
  <si>
    <t>Civil Matters</t>
  </si>
  <si>
    <t>Has the Applicant filed a bankruptcy or receivership case or had a bankruptcy or receivership action commenced against it, defaulted on a loan, or been foreclosed against in the past ten years? If so, please explain.</t>
  </si>
  <si>
    <t>Is the Applicant currently a party to, or been notified that it may become a party to, any civil litigation that may materially and adversely affect (a) the financial condition of the applicant’s business, or (b) the Project that is the subject of the application? If yes, please explain.</t>
  </si>
  <si>
    <t>Have there been any administrative or civil settlements, decisions, or judgments against the Applicant within the past ten years that materially and adversely affected (a) the financial condition of the applicant’s business, or (b) the Project that is the subject of the application? If yes, please explain and state the amount.</t>
  </si>
  <si>
    <t>Is the Applicant currently subject to, or been notified that it may become subject to, any civil or administrative proceeding, examination, or investigation by a local, state or federal licensing or accreditation agency, a local, state or federal taxing authority, or a local, state or federal regulatory or enforcement agency? If yes, please explain.</t>
  </si>
  <si>
    <t>In the past ten years, has the Applicant been subject to any civil or administrative proceeding, examination, or investigation by a local, state or federal licensing or accreditation agency, a local, state or federal taxing authority, or a local, state or federal regulatory or enforcement agency that resulted in a settlement, decision, or judgment? If yes, please explain.</t>
  </si>
  <si>
    <t>Criminal Matters</t>
  </si>
  <si>
    <t>Is the Applicant currently a party to, or the subject of, or been notified that it may become a party to or the subject of, any criminal litigation, proceeding, charge, complaint, examination or investigation, of any kind, involving, or that could result in, felony charges against the applicant? If yes, please explain.</t>
  </si>
  <si>
    <t>Is the Applicant currently a party to, or the subject of, or been notified that it may become a party to or the subject of, any criminal litigation, proceeding, charge, complaint, examination or investigation, of any kind, involving, or that could result in, misdemeanor charges against the applicant for matters relating to the conduct of the applicant’s business? If yes, please explain.</t>
  </si>
  <si>
    <t>Is the Applicant currently a party to or the subject of, or been notified that it may become a party to or the subject of, any criminal litigation, proceeding, charge, examination, investigation or complaint, of any kind, involving, or that could result in, criminal charges (whether misdemeanor or felony) against the applicant for any financial or fraud related crime? If yes, please explain.</t>
  </si>
  <si>
    <t>Within the past ten years, has the Applicant been convicted of any misdemeanor related to the conduct of the applicant’s business? If yes, please explain.</t>
  </si>
  <si>
    <t>Within the past ten years, has the Applicant been convicted of any misdemeanor for any financial or fraud related crime? If yes, please explain.</t>
  </si>
  <si>
    <t>Signature</t>
  </si>
  <si>
    <t>Name:</t>
  </si>
  <si>
    <t>Title:</t>
  </si>
  <si>
    <t>Entity Represented</t>
  </si>
  <si>
    <t>Project Represented:</t>
  </si>
  <si>
    <t>Date:</t>
  </si>
  <si>
    <t xml:space="preserve">Printed Name Project Applicant. </t>
  </si>
  <si>
    <t>Complete separate forms for Executive Director(s)/Chief Executive Officer(s)/President(s) or their equivalent) and chief financial officers (Treasurers, Chief Financial Officers, or their equivalent).</t>
  </si>
  <si>
    <t>Explanations of Yes responses to any/all of the above.</t>
  </si>
  <si>
    <t>Is the Applicant currently a party to, or the subject of, or been notified that it may become a party to or the subject of, any criminal litigation, proceeding, charge, complaint, examination or investigation, of any kind, that could materially affect the financial condition of the applicant’s business? If yes, please explain.</t>
  </si>
  <si>
    <t>Within the past ten years, has the Applicant been convicted of any felony? If yes, please explain.</t>
  </si>
  <si>
    <t>For purposes of the following questions, and with the exceptions noted below, the term “Applicant” shall include the project applicant/owner/developer/partnership, the parent of the said, and any subsidiary of said if the subsidiary is involved in (for example, as a guarantor) or will be benefited by the application or the Project.
In addition to each of these entities themselves, the term “Applicant” shall also include the direct and indirect holders of more than ten percent (10%) of the ownership interests in the entity, as well as the officers, directors, principals and senior executives of the entity if the entity is a corporation, the general and limited partners of the entity if the entity is a partnership, and the members or managers of the entity if the entity is a limited liability company. For projects using tax-exempt bonds, it shall also include the individual who will be executing the bond purchase agreement.
The following questions must be responded to for each entity and person qualifying as an "Applicant," as defined above. Explain all positive responses on a separate sheet and include with this questionnaire in the application.
Exceptions
• Public entity applicants without an ownership interest in the proposed Project, including but not limited to cities, counties, and joint powers authorities with 100 or more members, are not required to respond to this questionnaire.
• Members of the boards of directors of non-profit corporations, including officers of the boards, are also not required to respond. However, chief executive officers (Executive Directors, Chief Executive Officers, Presidents or their equivalent) must respond, as must chief financial officers (Treasurers, Chief Financial Officers, or their equivalent).</t>
  </si>
  <si>
    <t>Universal Certifications and Identity of Interest Disclosure</t>
  </si>
  <si>
    <t>In addition, I acknowledge that all information in this application and attachments is public, and may be disclosed.</t>
  </si>
  <si>
    <t>No greater than 1.2, except where necessary to: project first year cash flow after debt service and required reserve deposits equal to or less than 12% of operating expenses; meet CalHFA standard underwriting requirements or those of a direct federal lending program; or project a positive cash flow for the first 20 years. If using an exception, please explain.</t>
  </si>
  <si>
    <t>Scheduled Gross Rental Income (Affordable)</t>
  </si>
  <si>
    <t>Scheduled Gross Rental Income (Market Rate)</t>
  </si>
  <si>
    <t>45% AMI</t>
  </si>
  <si>
    <t>Summary of Affordability</t>
  </si>
  <si>
    <t>For New Construction projects with Low Income Housing Tax Credits, equal to at least 3 months of projected operating expenses (excluding the cost of on-site supportive services), 3 months of required replacement reserve deposits, and 3 months of non-contingent debt service.</t>
  </si>
  <si>
    <t xml:space="preserve">For New Construction projects without Low Income Housing Tax Credits, equal to at least 4 months of projected operating expenses (excluding the cost of on-site supportive services), 4 months of required replacement reserve deposits, and 4 months of non-contingent debt service. </t>
  </si>
  <si>
    <t>New Construction Capitalized Operating Reserve Minimum - Low Income Housing Tax Credits</t>
  </si>
  <si>
    <t>New Construction Capitalized Operating Reserve Minimum - NO Low Income Housing Tax Credits</t>
  </si>
  <si>
    <t>Additional explanation of site control, including a description of plan to obtain site control if site control has not already been obtained.</t>
  </si>
  <si>
    <t>For rental projects, Replacement Reserves</t>
  </si>
  <si>
    <t>Management Fee &lt;= $94 PUPM</t>
  </si>
  <si>
    <t>No. of completed multifamily housing projects (affordable or market rate) w/in last 10 years (incl. projects in which the dev. or its affiliate is the MGP/managing member?</t>
  </si>
  <si>
    <t>Description of current pipeline of projects and staffing plan.</t>
  </si>
  <si>
    <t>Please describe historical vacancy rates for similar projects.</t>
  </si>
  <si>
    <t>On behalf of the entity identified in the signature block below, I certify that:
1.The information, statements and attachments included in this application are, to the best of my knowledge and belief, true and correct.
2.I possess the legal authority to submit this application on behalf of the entity identified in the signature block below.
3.The following is a complete disclosure of all identities of interest -- of all persons or entities, including affiliates, that will provide goods or services to the Project either (a) in one or more capacity or (b) that qualify as a "Related Party" to any person or entity that will provide goods or services to the project. "Related Party" is defined in Section 10302 of the California Code of Regulations (CTCAC Regulations).</t>
  </si>
  <si>
    <t>Kitchen in Unit</t>
  </si>
  <si>
    <t>Private Bathroom/Sanitary Facilities in Unit</t>
  </si>
  <si>
    <r>
      <t xml:space="preserve">Kitchen </t>
    </r>
    <r>
      <rPr>
        <u/>
        <sz val="12"/>
        <color indexed="8"/>
        <rFont val="Calibri Light"/>
        <family val="2"/>
      </rPr>
      <t>and</t>
    </r>
    <r>
      <rPr>
        <sz val="12"/>
        <color indexed="8"/>
        <rFont val="Calibri Light"/>
        <family val="2"/>
      </rPr>
      <t xml:space="preserve"> Private Bathroom/Sanitary Facilities in Unit</t>
    </r>
  </si>
  <si>
    <t>If proposing SRO Units:</t>
  </si>
  <si>
    <t>Comparability of Units</t>
  </si>
  <si>
    <t>Sponsor agrees to comply with the County's Residential Anti-displacement and Relocation Assistance Plan. https://vcportal.ventura.org/CEO/community-dev/docs/2020-21/County_Relocation_Plan_rv7_2020.pdf</t>
  </si>
  <si>
    <t>Residual Receipts Available for Distribution</t>
  </si>
  <si>
    <t>Total Monthly Rent</t>
  </si>
  <si>
    <t>Services Payable from CF</t>
  </si>
  <si>
    <t>Dev. Dev Fee from Dev. Budget</t>
  </si>
  <si>
    <t>Difference</t>
  </si>
  <si>
    <t>Supportive Services Paid from CF</t>
  </si>
  <si>
    <t>Services (approved as OE)</t>
  </si>
  <si>
    <t>Operating Expenses Per Unit Per Year</t>
  </si>
  <si>
    <t>Other Fees (specify: for ex. Asset Mgmt Fees)</t>
  </si>
  <si>
    <t xml:space="preserve">Other Fees (specify: for ex. Partnership Mgmt Fees): </t>
  </si>
  <si>
    <t>Procurement</t>
  </si>
  <si>
    <t>Waiver request attached.</t>
  </si>
  <si>
    <t>HOME-ARP</t>
  </si>
  <si>
    <t>Unit Mix (table below populates from Unit Mix &amp; Rental Income tab)</t>
  </si>
  <si>
    <t>HOME</t>
  </si>
  <si>
    <t>Site control is a threshold requirement for funding; however, exceptions may be made for proposed Homekey-funded projects due to the expedited timing of the Homekey program. If site control is not already in place, please explain.</t>
  </si>
  <si>
    <t>Total Annual Rent</t>
  </si>
  <si>
    <t>0-BR / SRO</t>
  </si>
  <si>
    <t>Other AH</t>
  </si>
  <si>
    <t>Total 0-BR / SRO</t>
  </si>
  <si>
    <t>1-BR</t>
  </si>
  <si>
    <t xml:space="preserve">Total 1-BR </t>
  </si>
  <si>
    <t>2-BR</t>
  </si>
  <si>
    <t xml:space="preserve">Total 2-BR </t>
  </si>
  <si>
    <t>3-BR</t>
  </si>
  <si>
    <t>Total 3-BR</t>
  </si>
  <si>
    <t>4-BR</t>
  </si>
  <si>
    <t>Total 4-BR</t>
  </si>
  <si>
    <t>5-BR</t>
  </si>
  <si>
    <t>Total 5-BR</t>
  </si>
  <si>
    <t>6-BR</t>
  </si>
  <si>
    <t>Total 6-BR</t>
  </si>
  <si>
    <t>Manager's Unit</t>
  </si>
  <si>
    <t xml:space="preserve">Federally funded projects may be required to comply with the procurement requirements under 2 CFR 200.317. The County has a Bid Packet Toolkit that must be followed for federally financed housing construction-related activities. This packet must be requested prior to commencement of procurement for construction services (e.g. general contractor and other construction work bid separately reasonably anticipated to cost more than $250,000 (the federal Simplified Acquisition Threshold).
 https://www.ecfr.gov/current/title-2/subtitle-A/chapter-II/part-200/subpart-D </t>
  </si>
  <si>
    <t>Rehab</t>
  </si>
  <si>
    <t xml:space="preserve">Construction Hard Cost Contingency </t>
  </si>
  <si>
    <t>Total Annual Income from Market Rate Units</t>
  </si>
  <si>
    <t>Per Unit Section 8 Contract Rent</t>
  </si>
  <si>
    <t>Per Unit Monthly Restricted Rent (Tenant Portion)</t>
  </si>
  <si>
    <t>Applicant hereby certifies that all procurement activities taking place on or after the date of submission of this application to the County will comply with all procurement requirements at 2 CFR 200.317, as applicable.</t>
  </si>
  <si>
    <t>Total Annual Income from Resident Manager Unit(s)</t>
  </si>
  <si>
    <t>Low HOME Rent Limit (50%)</t>
  </si>
  <si>
    <t>High Home Rent Limit (65%)</t>
  </si>
  <si>
    <t>Developer/Owner has adequate financial management systems and practices in place (for CHDOs &amp; nonprofits, financial accountability standards must meet the requirements of 2 CFR 200.302 (Financial Management) and 2 CFR 200.303 (Internal Controls))?</t>
  </si>
  <si>
    <t xml:space="preserve">Environmental </t>
  </si>
  <si>
    <t>Environmental Review</t>
  </si>
  <si>
    <t>Status of NEPA Environmental Review</t>
  </si>
  <si>
    <t>Site Information</t>
  </si>
  <si>
    <t>Please provide a brief description of the property, including acreage, shape, and unique features.</t>
  </si>
  <si>
    <t>Please describe the surrounding land uses.</t>
  </si>
  <si>
    <t>If no, please describe the timeframe for the review to be completed.</t>
  </si>
  <si>
    <t>Does the project site include any existing structures?</t>
  </si>
  <si>
    <t>If yes, please describe the age each structure was constructed.</t>
  </si>
  <si>
    <t>Please describe the current use of each existing structure (e.g. residential, commercial, vacant, etc.)</t>
  </si>
  <si>
    <t>Land Use</t>
  </si>
  <si>
    <t>What are the current General Plan/Area Plan and Zoning Designations for the property?</t>
  </si>
  <si>
    <t>Is the proposed use of the site consistent with the GP/AP and Zoning Designations?</t>
  </si>
  <si>
    <t>Please list all local approvals and permits necessary to approve the proposed project (e.g. General Plan or Zoning Amendments, Special Use Permits, Planned Dev. Permit, Building Permits, etc.)</t>
  </si>
  <si>
    <t>Is the proposed site located in the Coastal Zone?</t>
  </si>
  <si>
    <t xml:space="preserve">Has a CEQA review been prepared for this project  by the local Planning Department? </t>
  </si>
  <si>
    <t>If the CEQA review is completed, what was the determination and when was it made? If not, when does the Applicant anticipate starting and completing this review?
Please include documentation from the appropriate local entity of CEQA completion, as applicable, in the Environmental folder.</t>
  </si>
  <si>
    <t>Other Environmental Conditions</t>
  </si>
  <si>
    <t>Is the project site located near areas where flammable, explosive or toxic chemicals are stored or transported?</t>
  </si>
  <si>
    <t>Is the project within line-of-sight of an arterial roadway or railway?</t>
  </si>
  <si>
    <t>Is the project site located on existing or previously cultivated farmland?</t>
  </si>
  <si>
    <t>Is any part of the project site located in a Special Flood Hazard Area?</t>
  </si>
  <si>
    <t>Additional Questions. Please respond to  the following questions if structures are currently on-site.</t>
  </si>
  <si>
    <t>Please describe any rehabilitation, demolition or conversion activities in detail. If no rehab, demolition or conversion is proposed, please indicate N/A.</t>
  </si>
  <si>
    <t>Has a Lead Survey Report been completed?</t>
  </si>
  <si>
    <t>Has an Asbestos Containing Materials Report been completed?</t>
  </si>
  <si>
    <t>For rehabilitation or conversion only, has a Mold Report been completed?</t>
  </si>
  <si>
    <t>Insert Project Name</t>
  </si>
  <si>
    <t>2023 HOME</t>
  </si>
  <si>
    <t xml:space="preserve">No more than $643,825 per unit </t>
  </si>
  <si>
    <t xml:space="preserve">Applicant hereby additionally certifies that construction related activities may be required to undertaking formal procurement utilizing "Sealed Bids" at 2 CFR 200.320(b)(1). Any waivers to this requirement must be approved by the County of Ventura prior to completion of the procurement activity(ies). If submitting a waiver with this application, please include an explanation of the need for the waiver and include it as an attached under Checklist section "Misc.". </t>
  </si>
  <si>
    <t>Total Number of CoCBuilds assisted Units</t>
  </si>
  <si>
    <t>CoCBuilds Per Unit Subsidy Amount</t>
  </si>
  <si>
    <t>CoCBuilds</t>
  </si>
  <si>
    <t>Studio/SRO</t>
  </si>
  <si>
    <t>COCBuilds</t>
  </si>
  <si>
    <t>SRO/Studio</t>
  </si>
  <si>
    <t>New Construction (24 CFR 578.47)</t>
  </si>
  <si>
    <t>Project-based rental assistance (24 CFR 578.51(e))</t>
  </si>
  <si>
    <t>Supportive Services (24 CFR 578.53)</t>
  </si>
  <si>
    <t>Operating Costs (24 CFR 578.55)</t>
  </si>
  <si>
    <t>Project Administrative Costs (24 CFR 578.59(</t>
  </si>
  <si>
    <t>No more than 10% of the total request</t>
  </si>
  <si>
    <t>Project based rental assistance, operating costs, and supportive services may be no more than 20% of the total request</t>
  </si>
  <si>
    <t xml:space="preserve">For new construction projects, 0.6% of the replacement cost of the structure funded up to $500 per unit. </t>
  </si>
  <si>
    <t>For rehab, $500 per unit or other amount as determined by a Capital Needs Assessment.</t>
  </si>
  <si>
    <r>
      <rPr>
        <b/>
        <sz val="12"/>
        <color indexed="8"/>
        <rFont val="Calibri Light"/>
        <family val="2"/>
      </rPr>
      <t>Do not make changes to white cells.</t>
    </r>
    <r>
      <rPr>
        <sz val="12"/>
        <color indexed="8"/>
        <rFont val="Calibri Light"/>
        <family val="2"/>
      </rPr>
      <t xml:space="preserve"> Overwriting white cells may cause errors in other sections of the application. If changes to white cells are needed, please request assistance from tracy.mcaulay@ventura.org. </t>
    </r>
  </si>
  <si>
    <t>Rent Limits: Please indicate the source of rent restrictions and the proposed rent by each unit size.</t>
  </si>
  <si>
    <t>If you have any questions about this  Workbook, please contact Tracy McAulay at tracy.mcaulay@ventura.org</t>
  </si>
  <si>
    <t>Summary of Sponsor Distributions and Positive Cash Flow</t>
  </si>
  <si>
    <t>Cash Flow</t>
  </si>
  <si>
    <t>Percentage of Total Budget represented by project based rental assistance, operating costs and supportive services:</t>
  </si>
  <si>
    <t>Percentage of Total Budget represented by project administrative costs:</t>
  </si>
  <si>
    <t>Proposed budget is in compliance with maximum 10% of total budget allocated to project administrative costs?</t>
  </si>
  <si>
    <t>Proposed budget is in compliance with maximum 20% of total budget allocated to these activities?</t>
  </si>
  <si>
    <t>If funding is not already committed to the project, provide an estimate of when the funding will be committed, and expiration dates of funding commitments in the “Comments” column as well as any other information you feel is important.</t>
  </si>
  <si>
    <t xml:space="preserve">Social Services (approved as OE, contracts and other non-staff services costs)   </t>
  </si>
  <si>
    <r>
      <t xml:space="preserve">Your project must meet all applicable program requirements as well as the underwriting benchmarks included in this workbook at application, construction loan closing </t>
    </r>
    <r>
      <rPr>
        <b/>
        <u/>
        <sz val="12"/>
        <color rgb="FF000000"/>
        <rFont val="Calibri Light"/>
        <family val="2"/>
      </rPr>
      <t>and</t>
    </r>
    <r>
      <rPr>
        <b/>
        <sz val="12"/>
        <color rgb="FF000000"/>
        <rFont val="Calibri Light"/>
        <family val="2"/>
      </rPr>
      <t xml:space="preserve"> permanent loan closing.</t>
    </r>
  </si>
  <si>
    <t>Upon completing the entire Workbook, carefully review the "Underwriting, Developer Benefits and Rates of Return" table, which provides important information on benchmarks that proposed projects must meet in order to be considered for funding. Note that this information will not be accurate until all other portions of the Workbook are complete. If a benchmark is not met, Applicants may include an explanation in the comments for consideration.</t>
  </si>
  <si>
    <r>
      <rPr>
        <u/>
        <sz val="12"/>
        <color rgb="FF000000"/>
        <rFont val="Calibri Light"/>
        <family val="2"/>
        <scheme val="major"/>
      </rPr>
      <t>Include all other sources of permanent and construction sources, their commitment status and terms</t>
    </r>
    <r>
      <rPr>
        <sz val="12"/>
        <color indexed="8"/>
        <rFont val="Calibri Light"/>
        <family val="2"/>
        <scheme val="major"/>
      </rPr>
      <t>. In the comments, include any expiration dates for funding commitments or other relevant information necessary for the CoC to evaluate your application.</t>
    </r>
  </si>
  <si>
    <t>Applicants are free to adjust the AMI levels as appropriate; if more AMI categories than entry areas are needed, please contact tracy.mcaulay@ventura.org. Double check that the Unit Mix and Summary of Affordability tables on this tab are pulling information correctly. These tables populate information elsewhere in the application.</t>
  </si>
  <si>
    <t>Funds for acquisition, rehabilitation and new construction will be provided as a grant to the owner of the housing development.</t>
  </si>
  <si>
    <t>Homekey + Application Type</t>
  </si>
  <si>
    <t>Requested County Match</t>
  </si>
  <si>
    <t>Additional Information on Homekey + Application Type/Project Type</t>
  </si>
  <si>
    <t>Capital Request</t>
  </si>
  <si>
    <t>Operational Request</t>
  </si>
  <si>
    <r>
      <t xml:space="preserve">Total </t>
    </r>
    <r>
      <rPr>
        <b/>
        <sz val="12"/>
        <rFont val="Calibri Light"/>
        <family val="2"/>
      </rPr>
      <t>Funding Request from the County</t>
    </r>
  </si>
  <si>
    <t>Homekey + Assisted Units</t>
  </si>
  <si>
    <r>
      <t xml:space="preserve">Capitalized Operating Reserve Maximum. </t>
    </r>
    <r>
      <rPr>
        <b/>
        <sz val="12"/>
        <color rgb="FFFF0000"/>
        <rFont val="Calibri Light"/>
        <family val="2"/>
        <scheme val="major"/>
      </rPr>
      <t xml:space="preserve">N/A for PSH with a </t>
    </r>
    <r>
      <rPr>
        <sz val="12"/>
        <color rgb="FFFF0000"/>
        <rFont val="Calibri Light"/>
        <family val="2"/>
        <scheme val="major"/>
      </rPr>
      <t>Capitalized Operating Subsidy Reserve.</t>
    </r>
  </si>
  <si>
    <t>Off-Site Improvements</t>
  </si>
  <si>
    <t xml:space="preserve">Are federal funds contemplated? </t>
  </si>
  <si>
    <r>
      <t xml:space="preserve">A NEPA Environmental Review Record (ERR) specific to the Project must be completed for all projects contemplating federal funds. If no federal funds are contemplated, Responders may indicate "No" in cell F6 and skip the remainder of this tab. If Responders indicate "Yes" or "Uncertain", the tab must be completed. 
The ERR must document compliance with 24 CFR Part 58 and all related laws, authorities and executive orders. The information collected below does not substitute for a full Environmental Review Record and is informational only.
Responders are responsible for hiring appropriate professionals and consultants to help prepare the ERR.
</t>
    </r>
    <r>
      <rPr>
        <u/>
        <sz val="12"/>
        <color indexed="8"/>
        <rFont val="Calibri Light"/>
        <family val="2"/>
      </rPr>
      <t>Choice Limiting Actions</t>
    </r>
    <r>
      <rPr>
        <sz val="12"/>
        <color indexed="8"/>
        <rFont val="Calibri Light"/>
        <family val="2"/>
      </rPr>
      <t xml:space="preserve">
Per HUD requirements, no work may start on a proposed Project, or proposed site acquisition, if applicable, before both the federal and state environmental review processes are completed, even if that work/acquisition is being done using non-federal funds. Subsequent to submission of an application for the use of federal funds, there can be no choice-limiting actions on the part of the developer/owner until environmental clearance is received in the form of an Authority to Use Grant Funds (ATUGF) or environmental clearance letter issued by HUD or its designee. The concept of prohibiting “choice-limiting” actions is intended to prevent the developer from investing in a Project before all necessary environmental clearances are obtained. Market studies, environmental studies, plan development, engineering or design costs, inspections and tests are not considered “choice-limiting” actions. “Choice-limiting actions” are defined as any activity that would have an adverse environmental impact or limit the choice of reasonable alternatives, such as acquisition by the developer/owner (or any subsidiary of the developer), construction, demolition of buildings, or rehabilitation or reconstruction of buildings. Per 24 CFR Part 58.22, failure to comply with the prohibition against committing funds or taking physical action (using either HUD funds or non-HUD funds) before the completion of the environmental review process could result in loss of HUD assistance, cancellation of the Project, reimbursement by the developer/owner to HUD for the amount expended, or suspension of the disbursement of funds for the affected activity.
Successful Responders will be required to submit the ERR to the applicable Responsible Entity (agency providing federal assistance). An Authority to Use Grant Funds must be provided by HUD prior to commencement of activities.
Please contact tracy.mcaulay@ventura.org with any questions about NEPA and the ERR.</t>
    </r>
  </si>
  <si>
    <t>If "Yes" or "Uncertain", complete the rest of the tab. If "No", Responders may skip this tab.</t>
  </si>
  <si>
    <t>Has the Responder completed a NEPA Environmental Review of this site?</t>
  </si>
  <si>
    <t>If yes, please attach the Authority to Use Grant Funds</t>
  </si>
  <si>
    <t>Is the Responder aware of any structures on the site or nearby designated on or eligible for the National Register of Historic Places? If so, describe?</t>
  </si>
  <si>
    <t>Is the Responder aware of any structures on the site or nearby of state or local historical significance? If so, describe?</t>
  </si>
  <si>
    <t>When does the Resonder expect the local jurisdiction to approve the above-listed approvals and permits?</t>
  </si>
  <si>
    <t>Low Income Housing Tax Credits (LIHTC)?</t>
  </si>
  <si>
    <t xml:space="preserve">Homekey + disallows future applications for LIHTC. Are LIHTC funds committed? 
If yes, include an award letter from TCAC with your submission. </t>
  </si>
  <si>
    <t>Homekey + Capital</t>
  </si>
  <si>
    <t>County Capital</t>
  </si>
  <si>
    <t>County Operational Subsidy (show as an offsetting use in Dev. Budget cell C84)</t>
  </si>
  <si>
    <r>
      <t xml:space="preserve">Include relevant loan/grant terms. If funding is not already committed, please discuss when funding is anticipated to be committed. If funding has an expiration date, it </t>
    </r>
    <r>
      <rPr>
        <i/>
        <u/>
        <sz val="12"/>
        <color rgb="FF000000"/>
        <rFont val="Calibri Light"/>
        <family val="2"/>
        <scheme val="major"/>
      </rPr>
      <t>must</t>
    </r>
    <r>
      <rPr>
        <i/>
        <sz val="12"/>
        <color indexed="8"/>
        <rFont val="Calibri Light"/>
        <family val="2"/>
        <scheme val="major"/>
      </rPr>
      <t xml:space="preserve"> be disclosed here. Include copies of all firm commitment letters for loans/grants and/or subsidies.</t>
    </r>
  </si>
  <si>
    <t>Homekey +/County</t>
  </si>
  <si>
    <t>Manager's Unit(s) (projects serving 16 or more units in a single site must include a unit for on-site personnel)</t>
  </si>
  <si>
    <t>Please provide an explanation of how estimated operating costs were determined.</t>
  </si>
  <si>
    <t>Date of earliest work write up or cost estimate for construction/rehab costs, or narrative description of how estimated costs were determined:</t>
  </si>
  <si>
    <t>Name and qualifications of entity who prepared the cost estimate (e.g. general contractor or architect):</t>
  </si>
  <si>
    <t>Project Based Section 8 Voucher Premium</t>
  </si>
  <si>
    <t>Homekey + Target Population and Manager's Units</t>
  </si>
  <si>
    <t>Total Cost Per Door</t>
  </si>
  <si>
    <t>Maximum Homekey + Contribution</t>
  </si>
  <si>
    <t>$400,000.00+</t>
  </si>
  <si>
    <t>$100,000+</t>
  </si>
  <si>
    <t>Total Requested County Capital Contribution Per Unit:</t>
  </si>
  <si>
    <t>Total Homekey + Capital Contribution:</t>
  </si>
  <si>
    <t>Total Requested County Capital Contribution:</t>
  </si>
  <si>
    <t>Total Applicant Match Capital Contribution(s):</t>
  </si>
  <si>
    <t>Specify Source(s) of Applicant Capital Match. The total should match the total of these sources on the "Sources of Funds" tab.</t>
  </si>
  <si>
    <t>Total Requested Applicant Match Operational Contribution(s):</t>
  </si>
  <si>
    <t>Other Applicant Operating Subsidy (specify)</t>
  </si>
  <si>
    <t>Proposed Homekey + Operating Subsidy</t>
  </si>
  <si>
    <t>Total Homekey + Capital Contribution Per Unit (Column C of the table, based upon the total amount of Applicant Match and County Match requested, per unit):</t>
  </si>
  <si>
    <t>These amounts should match the amounts entered in the "Sources of Funds" tab for each source.</t>
  </si>
  <si>
    <t>Total Requested County Match Operational Contribution:</t>
  </si>
  <si>
    <t>The total should match the amount in Cell D11 of the "Year 1 Operating Budget" tab.</t>
  </si>
  <si>
    <t>Total funding requested from the County:</t>
  </si>
  <si>
    <t>Total Homekey + Operational Contribution:
Please review Section 206 of the NOFA to size the Homekey + Operational Subsidy.</t>
  </si>
  <si>
    <t>Please describe all possible operational subsidies considered and the status of any requests made for subsidy, as set forth in Section 206(iii)(a) - (d) of the NOFA.</t>
  </si>
  <si>
    <t>Applicant (including requested County) Contribution</t>
  </si>
  <si>
    <t>Total Number of Homekey + Units (includes manager's unit)</t>
  </si>
  <si>
    <t>This amount should match the amount entered on the "Sources of Funds" tab.</t>
  </si>
  <si>
    <t>Specify Source(s) of Applicant Operational Match and commitment status. The total should match the amount in Cell D10 of the "Year 1 Operating Budget" tab.</t>
  </si>
  <si>
    <t>APN(s) of Project parcel(s)</t>
  </si>
  <si>
    <t>When does the Responder expect the local jurisdiction to approve the above-listed approvals and permits?</t>
  </si>
  <si>
    <t>Prevailing Wages. Section 509 of the NOFA states that Homekey + funds are subject to California prevailing wage law (Labor Code Section 1720 et. seq. Please indicate if federal and/or state prevailing wages are assumed. If no state prevailing wages are assumed, please cite the exemption. Final determination of applicability of state prevailing wages will be discussed with HCD during the pre-application consultation for all projects selected by the County.</t>
  </si>
  <si>
    <t>Land Use and CEQA</t>
  </si>
  <si>
    <t xml:space="preserve">For projects not eligible to be deemed a "use by right" and CEQA exempt under Homekey + provisions, what is the status of the CEQA review? </t>
  </si>
  <si>
    <t>Homekey + "Use by Right" and CEQA provisions. 
Section 510 and Appendix C of the NOFA set forth requirements for Projects to be determined a "use by right" and exempt from CEQA. Does the Responder believe that the proposed project meets the requirments to be deemed  a "use by right" and CEQA exempt? If yes, please summarize how the Project meets these requirements.
Final determination of applicability for projects to be deemed a "use by right" and exempt from CEQA will be discussed with HCD during the pre-application consultation for all projects selected by the County.</t>
  </si>
  <si>
    <r>
      <t xml:space="preserve">Homekey + Capital Contributions (Per Door) as set forth in Appendix A of the NOFA. Homekey + will contribute the amount set forth in Column C, based upon the Per Unit Applicant Contribution set forth in Column D. 
For the purpose of completing this form,  assume any Applicant Capital Contributions </t>
    </r>
    <r>
      <rPr>
        <u/>
        <sz val="11"/>
        <color theme="1"/>
        <rFont val="Calibri Light"/>
        <family val="2"/>
        <scheme val="major"/>
      </rPr>
      <t>and</t>
    </r>
    <r>
      <rPr>
        <sz val="11"/>
        <color theme="1"/>
        <rFont val="Calibri Light"/>
        <family val="2"/>
        <scheme val="major"/>
      </rPr>
      <t xml:space="preserve"> Requested County Capital Contributions in the amount of the Applicant Contribution.</t>
    </r>
  </si>
  <si>
    <t>Total Applicant Match Capital Contribution(s) Per Unit (e.g. sources brought by the applicant only):</t>
  </si>
  <si>
    <t>Applicant Capital Match</t>
  </si>
  <si>
    <t>Homekey + Operational Subsidy (show as offsetting use in Dev. Buget cell C82)</t>
  </si>
  <si>
    <t>Applicant Operational Subsidy (show as an offsetting use in Dev. Budget cell C83)</t>
  </si>
  <si>
    <r>
      <t xml:space="preserve">Other: </t>
    </r>
    <r>
      <rPr>
        <sz val="11"/>
        <rFont val="Calibri Light"/>
        <family val="2"/>
      </rPr>
      <t>Homekey + Operating Subsidy</t>
    </r>
  </si>
  <si>
    <r>
      <t xml:space="preserve">Other: Applicant </t>
    </r>
    <r>
      <rPr>
        <sz val="11"/>
        <rFont val="Calibri Light"/>
        <family val="2"/>
      </rPr>
      <t>Operating Subsidy</t>
    </r>
  </si>
  <si>
    <t>Other: Req. County Operating Subsidy</t>
  </si>
  <si>
    <r>
      <t xml:space="preserve">Residential Income 
If Responders need revisions, including additional the AMI categories or funding source designations included in the chart below, please reach out to tracy.mcaulay@ventura.org. Responders should </t>
    </r>
    <r>
      <rPr>
        <u/>
        <sz val="12"/>
        <color indexed="8"/>
        <rFont val="Calibri Light"/>
        <family val="2"/>
      </rPr>
      <t>not</t>
    </r>
    <r>
      <rPr>
        <sz val="12"/>
        <color indexed="8"/>
        <rFont val="Calibri Light"/>
        <family val="2"/>
      </rPr>
      <t xml:space="preserve"> make changes to this chart themselves. Errors in this section will carry over into other sections of the application and will impact the County's analysis of feasibility and eligibility. 
</t>
    </r>
  </si>
  <si>
    <t xml:space="preserve">Description of how rent assumptions for the Homekey + Target Population were determined (e.g. 30% AMI, 30% of the SSI/SSP amount for a single individual living independently) and the viability of the proposed level of rent for members of the Target Population. </t>
  </si>
  <si>
    <t xml:space="preserve">Describe the Source of Subsidies other than Section </t>
  </si>
  <si>
    <t>Other:</t>
  </si>
  <si>
    <t>Requested Operational Subsidy from the County</t>
  </si>
  <si>
    <t xml:space="preserve">Experience with affordable housing financing. </t>
  </si>
  <si>
    <t>Names, Titles and Experience of Housing Development staff members proposed to be assigned to the Project (include relevant experience with the organization and any previous relevant experience).</t>
  </si>
  <si>
    <t>Experience providing supportive services .</t>
  </si>
  <si>
    <t>Homekey + Self Score</t>
  </si>
  <si>
    <t>All Responders should complete this self scoring form, based upon the Scoring Criteria set forth in Section 305 of the Homekey + NOFA, to the best of their ability.</t>
  </si>
  <si>
    <t xml:space="preserve">Fee title </t>
  </si>
  <si>
    <t>Points Possible</t>
  </si>
  <si>
    <t>Self-Score</t>
  </si>
  <si>
    <t>Comments, including any Expected Changes Before Submission of an Application to HCD.</t>
  </si>
  <si>
    <t>Leasehold</t>
  </si>
  <si>
    <t>Option Agreement/Sales Contract</t>
  </si>
  <si>
    <t>Exclusive Negotiating Agreement</t>
  </si>
  <si>
    <t>Letter of Intent</t>
  </si>
  <si>
    <t>Other Forms Approved by HCD</t>
  </si>
  <si>
    <t>Current Site Control (select one)
Max: 20 points
Appropriate documentation supporting your selection must be submitted.</t>
  </si>
  <si>
    <t>Maximum 20 points possible</t>
  </si>
  <si>
    <t>Cost Containment
Max: 15 points</t>
  </si>
  <si>
    <t>For any Project where the average total cost per Assisted Unit is below the baseline per door of $200,000, one (1) point will be assigned for every $10,000 uder the baseline amount.</t>
  </si>
  <si>
    <t>Utilizing Publicly Owned Land. Points awarded to Projects located on a site selected under Excess Sites (Executive Order N-06-19) or land declared as Surplus Land by a local agency.</t>
  </si>
  <si>
    <t>Maximum 15 points possible</t>
  </si>
  <si>
    <t>Comments.</t>
  </si>
  <si>
    <t xml:space="preserve">Sustained Operating Leverage
Max: 45 points
Documented commitment of non-Homekey + rental or operating subsidies (including funded services) to maintain the ongoing affordability and sustainability of operations. </t>
  </si>
  <si>
    <t>Up to one (1) point per each year through year 15, as follows:</t>
  </si>
  <si>
    <t>Project Based Rental Subsidy (1 point per year)</t>
  </si>
  <si>
    <t>Committed Operating Subsidy (1 point per year)</t>
  </si>
  <si>
    <t>Renewable Source (for years that are uncommitted or not allocated. Years with committed subsidy should be categorized above). (0.75 points per year)</t>
  </si>
  <si>
    <t>Tenant Based Voucher (0.5 points per year)</t>
  </si>
  <si>
    <t>Supportive Services/Healthcare Reimbursement (0.5 points per year)</t>
  </si>
  <si>
    <t>Intent to pursue funding (0.25 points per year)</t>
  </si>
  <si>
    <t>Comments. Documentation of commitments must be provided.</t>
  </si>
  <si>
    <t>Homekey + Award Utilization. No Homekey + Operating Award will be requested.</t>
  </si>
  <si>
    <t>Homekey + Award Utilization. Two (2) points for each 10% increment of Maximum Eligible Homekey + Operating Award Not Requested.</t>
  </si>
  <si>
    <t xml:space="preserve">Mental Health Services Act or Behavioral Health Services Act funds committed to Project, as evidenced by a letter from the local county behavioral health department meeting the requirements of an Enforceable Financing Commitment set forth in Article VII of the NOFA. </t>
  </si>
  <si>
    <t>Maximum 45 points possible</t>
  </si>
  <si>
    <t xml:space="preserve">Experience and Coordination
Max: 40 points
</t>
  </si>
  <si>
    <t>Demonstration of experience in development, ownership or operation of a Project(s) similar in scope and size as the proposed Project. The first rental/interim housing development owned, operated or developed with at least one unit of housing for the Target Population is threshold. Five points, up to a maximum of 15 points, for each rental housing/interim housing project in the last 10 years serving at least one member of the target population. 
Include a description of each project in the comments, including the name, role (owner, developer, operator), date involvement with the proejct began, and number of units for the Target Population.</t>
  </si>
  <si>
    <t>Threshold Project:</t>
  </si>
  <si>
    <t>Additional Project (5):</t>
  </si>
  <si>
    <t>Additional Project (10):</t>
  </si>
  <si>
    <t>Additional Project (15):</t>
  </si>
  <si>
    <t>Documented evidence of the Lead Service Provider's experience helping persons address barriers to housing stability and providing other support services, not necessarily within a housing Project. LSP experience must be with the specific population(s) with Behavioral Health Challenges housed within the Homekey+ units to count toward points in this section (e.g., families, singles, veterans, Homeless Youth, Chronically Homeless).
One point awarded for each year of service experience, after 3 years.</t>
  </si>
  <si>
    <t>Insert description of experience.</t>
  </si>
  <si>
    <t>Commitment letters, MOU(s) or other formal agreement between the Primary and Co-Applicant(s) and/or other involved partners documenting how the complete development and management team (which includes the Applicant, developer, property manager, LSP, etc.) are connected and will work together on the Project. Applicants are encouraged to complete due diligence checklists to ensure all members of the team are aware of roles and responsibilities.</t>
  </si>
  <si>
    <t>To be developed with selected Responders.</t>
  </si>
  <si>
    <t>Maximum 40 points possible</t>
  </si>
  <si>
    <t xml:space="preserve">Community Impact
Max: 40 points
</t>
  </si>
  <si>
    <t xml:space="preserve">Comments. </t>
  </si>
  <si>
    <t>At least 25% of Homekey + Assisted Units are two-bedroom units or larger.</t>
  </si>
  <si>
    <t>Applicant waives potential accommodation by HCD to increase income limits at year 15 (as of recordation of the Affordability Covenant) as follows:</t>
  </si>
  <si>
    <t>Applicant waives this right in at least 25% of Assisted Units</t>
  </si>
  <si>
    <t>Applicant waives this right in at least 50% of Assisted Units</t>
  </si>
  <si>
    <t>Applicant waives this right in at least 75% of Assisted Units</t>
  </si>
  <si>
    <t>Applicant waives this right in 100% of Assisted Units</t>
  </si>
  <si>
    <t>Extent to which Project commits to being accessible to persons with disabilities</t>
  </si>
  <si>
    <t>Exceeds state and federal accessibility requirements, providing a minimum of 15% of units with features accessible to persons with mobility disabilities.</t>
  </si>
  <si>
    <t>A minimum of 10% of units include features accessible to persons with hearing or vision disabilities.</t>
  </si>
  <si>
    <t xml:space="preserve">Site Selection
Max: 40 points
</t>
  </si>
  <si>
    <t>Project site is located within 1/2 mile of a bus rapid transit station, light rail station, commuter rail station, ferry terminal, bus station, or public bus stop OR the Project includes an alternative transportation service for residents (e.g., van or dial-a-ride service), if costs of obtaining and maintaining the van and its service are included in the budget and the operating schedule is either on demand by tenants or a regular schedule is provided.</t>
  </si>
  <si>
    <t>Grocery store – a full-scale grocery store/supermarket where staples, fresh meat, and fresh produce are sold within 1/2 mile radius of the Project.</t>
  </si>
  <si>
    <t>Grocery store – a full-scale grocery store/supermarket where staples, fresh meat, and fresh produce are sold within 1 mile radius of the Project.</t>
  </si>
  <si>
    <t>Health facility – a medical clinic (not merely a private doctor’s office) with a physician, physician’s assistant, or nurse practitioner on-site for a minimum of 40 hours each week, or hospital (health facilities operated by Veterans Health Administration qualify if project is veteran serving) witin 1/2 mile radius of the Project. Must accept MediCal or Health Care for the Homeless.</t>
  </si>
  <si>
    <t>Health facility – a medical clinic (not merely a private doctor’s office) with a physician, physician’s assistant, or nurse practitioner on-site for a minimum of 40 hours each week, or hospital (health facilities operated by Veterans Health Administration qualify if project is veteran serving) witin 1 mile radius of the Project. Must accept MediCal or Health Care for the Homeless</t>
  </si>
  <si>
    <t>Book Lending Library within 1/2 mile radius of the Project.</t>
  </si>
  <si>
    <t>Book Lending Library within 1 mile radius of the Project.</t>
  </si>
  <si>
    <t>Pharmacy – may be included in a grocery store or health facility within 1/2 mile radius of the Project.</t>
  </si>
  <si>
    <t>Pharmacy – may be included in a grocery store or health facility within 1 mile radius of the Project.</t>
  </si>
  <si>
    <t>Public Park or Community Center accessible to the general public within 1/2 mile radius of the Project.</t>
  </si>
  <si>
    <t>Public Park or Community Center accessible to the general public within 1 mile radius of the Project.</t>
  </si>
  <si>
    <t>High Speed Internet service with minimum average download speed of 25 megabits/second available to each unit for a minimum of 15 years free of charge and available within 6 months of placed-in-service date. Documentation of Internet availability must be provided at application to HCD.</t>
  </si>
  <si>
    <t>For Projects serving Homeless Youth: community colleges, universities, trade schools, apprenticeship programs, employment programs, childcare centers for parenting youth, and/or community centers for youth (e.g., LGBTQ+ centers, drop-in youth centers). At least 2 amenities within 1 mile radius of the Project.</t>
  </si>
  <si>
    <t>Comments. Specify the name of the amenity and distance in the comments section.</t>
  </si>
  <si>
    <t>Relocation. For any Project resulting in the permanent displacement of residents (not businesses or farm operations), negative 5 points.</t>
  </si>
  <si>
    <t>Relocation. Applicants lose one point (upt to 15) for each additional percentage points of households displaced out of the total units.</t>
  </si>
  <si>
    <t xml:space="preserve">Relocation
Max: 20 negative points
</t>
  </si>
  <si>
    <t>Maximum 20 negative points possible</t>
  </si>
  <si>
    <t>Applicants anticipating Negative Points assessed by HCD pursuant to the Department’s Negative Points Policy must disclose this poosibility in the comment section.</t>
  </si>
  <si>
    <t xml:space="preserve">Negative Points
</t>
  </si>
  <si>
    <t>Total Self Score</t>
  </si>
  <si>
    <t xml:space="preserve">HCD requires a minimum point score of 100 for a Project to be deemed eligible. </t>
  </si>
  <si>
    <t>Tenant Based Section 8 Vouchers Assumed*</t>
  </si>
  <si>
    <t>* Tenant Based Vouchers. HCD will allow Applicants to include Tenant Based Voucher income on no more than 50% of the Project's assisted units at application. The County is concerned about leveraging this as a source. If including Tenant Based Voucher income, please describe how the Responder will leverage this source and the liklihood of achieving voucher support as shown (e.g. discussions about voucher availability with the applicable housing authority, experience with this strategy in the past, etc.).</t>
  </si>
  <si>
    <t>Per Section 304(vi)(b) of the NOFA, for Projects without debt service, cashflow shall not exceed 12% of Operating Expenses in the first 15 years of operations. Test Met?</t>
  </si>
  <si>
    <r>
      <t xml:space="preserve">For </t>
    </r>
    <r>
      <rPr>
        <b/>
        <u/>
        <sz val="11"/>
        <color theme="1"/>
        <rFont val="Calibri Light"/>
        <family val="2"/>
        <scheme val="major"/>
      </rPr>
      <t>Gap Financing Projects ONLY</t>
    </r>
    <r>
      <rPr>
        <u/>
        <sz val="11"/>
        <color theme="1"/>
        <rFont val="Calibri Light"/>
        <family val="2"/>
        <scheme val="major"/>
      </rPr>
      <t xml:space="preserve"> (defined in Section 502 of the NOFA),</t>
    </r>
    <r>
      <rPr>
        <sz val="11"/>
        <color theme="1"/>
        <rFont val="Calibri Light"/>
        <family val="2"/>
        <scheme val="major"/>
      </rPr>
      <t xml:space="preserve"> HCD will award no more than $450,000 per unit, inclusive of any operating subsidiey. Any amount proposed above $450,000 per unit will be required to provide an Enforceable Financing Commitment at application.</t>
    </r>
  </si>
  <si>
    <t>The total should match the amount in Cell D9 of the "Year 1 Operating Budget" tab. Per Section 206 of the NOFA, Homekey + will provide no more than $1,400 per unit per month in operating subsidy. Section 206(v) details costs ineligible to be paid for with operating subsidy from Homekey +.</t>
  </si>
  <si>
    <t>Cost Containment</t>
  </si>
  <si>
    <t>New Construction - minimum of 5% 
Rehabilitation - minimum of 10%
Calculation includes demolition, environmental remediation, site work and structures.</t>
  </si>
  <si>
    <r>
      <t xml:space="preserve">No more than $35,000 in year 1 with a max. of a 3.5% inflation factor for all other fees. </t>
    </r>
    <r>
      <rPr>
        <b/>
        <sz val="12"/>
        <rFont val="Calibri Light"/>
        <family val="2"/>
        <scheme val="major"/>
      </rPr>
      <t>This benchmark will not be waived at application or at construction loan closing.</t>
    </r>
  </si>
  <si>
    <t>Homekey + - Instructions</t>
  </si>
  <si>
    <t>Cell F44 should = $-. If there is a value in the cell, then permanent sources do not match construction sources.</t>
  </si>
  <si>
    <t>After completion of the Dev. Budget Tab, Cell C47 should equal $-. If there is a value in this cell, then the sources do not match the proposed uses as detailed in the Dev. Budget Tab.</t>
  </si>
  <si>
    <t>Input any Operating Subsidies (other than PBS8)  requested for rental subsidies or operating and provide backup documentation if the subsidy is committed.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</si>
</sst>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0.0000_);[Red]\(#,##0.0000\)"/>
    <numFmt numFmtId="167" formatCode="_(* #,##0_);_(* \(#,##0\);_(* &quot;-&quot;??_);_(@_)"/>
    <numFmt numFmtId="168" formatCode="&quot;$&quot;#,##0.000_);[Red]\(&quot;$&quot;#,##0.000\)"/>
  </numFmts>
  <fonts count="72" x14ac:knownFonts="1">
    <font>
      <sz val="11"/>
      <color theme="1"/>
      <name val="Calibri"/>
      <family val="2"/>
      <scheme val="minor"/>
    </font>
    <font>
      <sz val="11"/>
      <color indexed="8"/>
      <name val="Calibri"/>
      <family val="2"/>
    </font>
    <font>
      <sz val="12"/>
      <color indexed="8"/>
      <name val="Garamond"/>
      <family val="1"/>
    </font>
    <font>
      <b/>
      <sz val="12"/>
      <color indexed="8"/>
      <name val="Garamond"/>
      <family val="1"/>
    </font>
    <font>
      <sz val="10"/>
      <name val="Arial"/>
      <family val="2"/>
    </font>
    <font>
      <b/>
      <sz val="8"/>
      <color indexed="81"/>
      <name val="Tahoma"/>
      <family val="2"/>
    </font>
    <font>
      <b/>
      <sz val="9"/>
      <color indexed="81"/>
      <name val="Tahoma"/>
      <family val="2"/>
    </font>
    <font>
      <sz val="9"/>
      <color indexed="81"/>
      <name val="Tahoma"/>
      <family val="2"/>
    </font>
    <font>
      <sz val="11"/>
      <color indexed="8"/>
      <name val="Garamond"/>
      <family val="1"/>
    </font>
    <font>
      <sz val="12"/>
      <name val="Garamond"/>
      <family val="1"/>
    </font>
    <font>
      <sz val="12"/>
      <color indexed="10"/>
      <name val="Garamond"/>
      <family val="1"/>
    </font>
    <font>
      <sz val="11"/>
      <name val="Garamond"/>
      <family val="1"/>
    </font>
    <font>
      <b/>
      <sz val="11"/>
      <name val="Garamond"/>
      <family val="1"/>
    </font>
    <font>
      <sz val="11"/>
      <name val="Calibri"/>
      <family val="2"/>
    </font>
    <font>
      <sz val="12"/>
      <color indexed="9"/>
      <name val="Garamond"/>
      <family val="1"/>
    </font>
    <font>
      <sz val="12"/>
      <color indexed="8"/>
      <name val="Calibri Light"/>
      <family val="2"/>
    </font>
    <font>
      <b/>
      <sz val="12"/>
      <color indexed="8"/>
      <name val="Calibri Light"/>
      <family val="2"/>
    </font>
    <font>
      <i/>
      <sz val="11"/>
      <name val="Calibri Light"/>
      <family val="2"/>
    </font>
    <font>
      <u/>
      <sz val="12"/>
      <color indexed="8"/>
      <name val="Calibri Light"/>
      <family val="2"/>
    </font>
    <font>
      <sz val="12"/>
      <color indexed="8"/>
      <name val="Calibri Light"/>
      <family val="2"/>
      <scheme val="major"/>
    </font>
    <font>
      <sz val="11"/>
      <color indexed="8"/>
      <name val="Calibri Light"/>
      <family val="2"/>
      <scheme val="major"/>
    </font>
    <font>
      <b/>
      <sz val="12"/>
      <color indexed="8"/>
      <name val="Calibri Light"/>
      <family val="2"/>
      <scheme val="major"/>
    </font>
    <font>
      <sz val="12"/>
      <name val="Calibri Light"/>
      <family val="2"/>
      <scheme val="major"/>
    </font>
    <font>
      <sz val="11"/>
      <color theme="1"/>
      <name val="Calibri Light"/>
      <family val="2"/>
      <scheme val="major"/>
    </font>
    <font>
      <sz val="12"/>
      <color indexed="9"/>
      <name val="Calibri Light"/>
      <family val="2"/>
      <scheme val="major"/>
    </font>
    <font>
      <sz val="11"/>
      <name val="Calibri Light"/>
      <family val="2"/>
      <scheme val="major"/>
    </font>
    <font>
      <b/>
      <sz val="11"/>
      <name val="Calibri Light"/>
      <family val="2"/>
      <scheme val="major"/>
    </font>
    <font>
      <b/>
      <sz val="11"/>
      <color indexed="8"/>
      <name val="Calibri Light"/>
      <family val="2"/>
      <scheme val="major"/>
    </font>
    <font>
      <b/>
      <u/>
      <sz val="12"/>
      <color indexed="8"/>
      <name val="Calibri Light"/>
      <family val="2"/>
      <scheme val="major"/>
    </font>
    <font>
      <b/>
      <i/>
      <sz val="12"/>
      <color indexed="8"/>
      <name val="Calibri Light"/>
      <family val="2"/>
      <scheme val="major"/>
    </font>
    <font>
      <sz val="11"/>
      <color indexed="9"/>
      <name val="Calibri Light"/>
      <family val="2"/>
      <scheme val="major"/>
    </font>
    <font>
      <sz val="18"/>
      <color indexed="8"/>
      <name val="Calibri Light"/>
      <family val="2"/>
      <scheme val="major"/>
    </font>
    <font>
      <sz val="12"/>
      <color indexed="36"/>
      <name val="Calibri Light"/>
      <family val="2"/>
      <scheme val="major"/>
    </font>
    <font>
      <b/>
      <sz val="18"/>
      <color indexed="8"/>
      <name val="Calibri Light"/>
      <family val="2"/>
      <scheme val="major"/>
    </font>
    <font>
      <b/>
      <i/>
      <sz val="12"/>
      <name val="Calibri Light"/>
      <family val="2"/>
      <scheme val="major"/>
    </font>
    <font>
      <b/>
      <sz val="12"/>
      <name val="Calibri Light"/>
      <family val="2"/>
      <scheme val="major"/>
    </font>
    <font>
      <i/>
      <sz val="12"/>
      <color indexed="8"/>
      <name val="Calibri Light"/>
      <family val="2"/>
      <scheme val="major"/>
    </font>
    <font>
      <i/>
      <sz val="12"/>
      <name val="Calibri Light"/>
      <family val="2"/>
      <scheme val="major"/>
    </font>
    <font>
      <sz val="9.5"/>
      <color indexed="8"/>
      <name val="Calibri Light"/>
      <family val="2"/>
      <scheme val="major"/>
    </font>
    <font>
      <b/>
      <sz val="10"/>
      <name val="Calibri Light"/>
      <family val="2"/>
      <scheme val="major"/>
    </font>
    <font>
      <b/>
      <sz val="14"/>
      <name val="Calibri Light"/>
      <family val="2"/>
      <scheme val="major"/>
    </font>
    <font>
      <b/>
      <sz val="10"/>
      <color indexed="13"/>
      <name val="Calibri Light"/>
      <family val="2"/>
      <scheme val="major"/>
    </font>
    <font>
      <sz val="12"/>
      <color indexed="10"/>
      <name val="Calibri Light"/>
      <family val="2"/>
      <scheme val="major"/>
    </font>
    <font>
      <sz val="12"/>
      <color indexed="26"/>
      <name val="Calibri Light"/>
      <family val="2"/>
      <scheme val="major"/>
    </font>
    <font>
      <b/>
      <sz val="12"/>
      <color indexed="10"/>
      <name val="Calibri Light"/>
      <family val="2"/>
      <scheme val="major"/>
    </font>
    <font>
      <b/>
      <sz val="12"/>
      <color indexed="9"/>
      <name val="Calibri Light"/>
      <family val="2"/>
      <scheme val="major"/>
    </font>
    <font>
      <b/>
      <u/>
      <sz val="12"/>
      <color indexed="9"/>
      <name val="Calibri Light"/>
      <family val="2"/>
      <scheme val="major"/>
    </font>
    <font>
      <sz val="10"/>
      <name val="Calibri Light"/>
      <family val="2"/>
      <scheme val="major"/>
    </font>
    <font>
      <b/>
      <sz val="18"/>
      <name val="Calibri Light"/>
      <family val="2"/>
      <scheme val="major"/>
    </font>
    <font>
      <sz val="12"/>
      <color rgb="FFFF0000"/>
      <name val="Calibri Light"/>
      <family val="2"/>
      <scheme val="major"/>
    </font>
    <font>
      <sz val="11"/>
      <color rgb="FFFF0000"/>
      <name val="Calibri Light"/>
      <family val="2"/>
      <scheme val="major"/>
    </font>
    <font>
      <i/>
      <sz val="11"/>
      <color indexed="8"/>
      <name val="Calibri Light"/>
      <family val="2"/>
      <scheme val="major"/>
    </font>
    <font>
      <b/>
      <sz val="11"/>
      <color theme="1"/>
      <name val="Calibri Light"/>
      <family val="2"/>
      <scheme val="major"/>
    </font>
    <font>
      <b/>
      <sz val="12"/>
      <color indexed="17"/>
      <name val="Calibri Light"/>
      <family val="2"/>
      <scheme val="major"/>
    </font>
    <font>
      <b/>
      <sz val="11"/>
      <color indexed="17"/>
      <name val="Calibri Light"/>
      <family val="2"/>
      <scheme val="major"/>
    </font>
    <font>
      <b/>
      <sz val="12"/>
      <color theme="1"/>
      <name val="Calibri Light"/>
      <family val="2"/>
      <scheme val="major"/>
    </font>
    <font>
      <sz val="11"/>
      <color indexed="10"/>
      <name val="Calibri Light"/>
      <family val="2"/>
      <scheme val="major"/>
    </font>
    <font>
      <i/>
      <sz val="11"/>
      <color theme="1"/>
      <name val="Calibri"/>
      <family val="2"/>
      <scheme val="minor"/>
    </font>
    <font>
      <b/>
      <sz val="14"/>
      <color indexed="8"/>
      <name val="Calibri Light"/>
      <family val="2"/>
      <scheme val="major"/>
    </font>
    <font>
      <sz val="12"/>
      <color theme="0"/>
      <name val="Calibri Light"/>
      <family val="2"/>
      <scheme val="major"/>
    </font>
    <font>
      <b/>
      <sz val="12"/>
      <color rgb="FF000000"/>
      <name val="Calibri Light"/>
      <family val="2"/>
    </font>
    <font>
      <u/>
      <sz val="12"/>
      <color rgb="FF000000"/>
      <name val="Calibri Light"/>
      <family val="2"/>
      <scheme val="major"/>
    </font>
    <font>
      <i/>
      <u/>
      <sz val="12"/>
      <color rgb="FF000000"/>
      <name val="Calibri Light"/>
      <family val="2"/>
      <scheme val="major"/>
    </font>
    <font>
      <b/>
      <u/>
      <sz val="12"/>
      <color rgb="FF000000"/>
      <name val="Calibri Light"/>
      <family val="2"/>
    </font>
    <font>
      <b/>
      <sz val="12"/>
      <color rgb="FFFF0000"/>
      <name val="Calibri Light"/>
      <family val="2"/>
      <scheme val="major"/>
    </font>
    <font>
      <b/>
      <sz val="11"/>
      <color rgb="FFFF0000"/>
      <name val="Calibri Light"/>
      <family val="2"/>
      <scheme val="major"/>
    </font>
    <font>
      <b/>
      <sz val="12"/>
      <name val="Calibri Light"/>
      <family val="2"/>
    </font>
    <font>
      <sz val="11"/>
      <color indexed="81"/>
      <name val="Tahoma"/>
      <family val="2"/>
    </font>
    <font>
      <u/>
      <sz val="11"/>
      <color theme="1"/>
      <name val="Calibri Light"/>
      <family val="2"/>
      <scheme val="major"/>
    </font>
    <font>
      <sz val="11"/>
      <name val="Calibri Light"/>
      <family val="2"/>
    </font>
    <font>
      <b/>
      <u/>
      <sz val="11"/>
      <color theme="1"/>
      <name val="Calibri Light"/>
      <family val="2"/>
      <scheme val="major"/>
    </font>
    <font>
      <b/>
      <sz val="11"/>
      <color indexed="81"/>
      <name val="Tahoma"/>
      <family val="2"/>
    </font>
  </fonts>
  <fills count="13">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EC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9" fontId="1" fillId="0" borderId="0" applyFont="0" applyFill="0" applyBorder="0" applyAlignment="0" applyProtection="0"/>
  </cellStyleXfs>
  <cellXfs count="983">
    <xf numFmtId="0" fontId="0" fillId="0" borderId="0" xfId="0"/>
    <xf numFmtId="0" fontId="2" fillId="0" borderId="0" xfId="0" applyFont="1"/>
    <xf numFmtId="0" fontId="2" fillId="0" borderId="0" xfId="0" applyFont="1" applyAlignment="1">
      <alignment horizontal="left" vertical="top"/>
    </xf>
    <xf numFmtId="0" fontId="9" fillId="0" borderId="0" xfId="0" applyFont="1" applyAlignment="1">
      <alignment horizontal="left" vertical="top"/>
    </xf>
    <xf numFmtId="0" fontId="9" fillId="0" borderId="0" xfId="0" applyFont="1"/>
    <xf numFmtId="0" fontId="13" fillId="0" borderId="0" xfId="0" applyFont="1"/>
    <xf numFmtId="0" fontId="3" fillId="0" borderId="0" xfId="0" applyFont="1" applyAlignment="1">
      <alignment horizontal="left" vertical="top"/>
    </xf>
    <xf numFmtId="0" fontId="0" fillId="0" borderId="0" xfId="0" applyAlignment="1">
      <alignment vertical="top" wrapText="1"/>
    </xf>
    <xf numFmtId="0" fontId="20" fillId="0" borderId="0" xfId="0" applyFont="1"/>
    <xf numFmtId="0" fontId="19" fillId="0" borderId="0" xfId="0" applyFont="1"/>
    <xf numFmtId="0" fontId="21" fillId="4" borderId="4" xfId="0" applyFont="1" applyFill="1" applyBorder="1"/>
    <xf numFmtId="0" fontId="19" fillId="4" borderId="2" xfId="0" applyFont="1" applyFill="1" applyBorder="1"/>
    <xf numFmtId="0" fontId="19" fillId="4" borderId="3" xfId="0" applyFont="1" applyFill="1" applyBorder="1"/>
    <xf numFmtId="0" fontId="21" fillId="0" borderId="0" xfId="0" applyFont="1"/>
    <xf numFmtId="0" fontId="19" fillId="4" borderId="2" xfId="0" applyFont="1" applyFill="1" applyBorder="1" applyAlignment="1">
      <alignment horizontal="left" vertical="top"/>
    </xf>
    <xf numFmtId="0" fontId="23" fillId="0" borderId="0" xfId="0" applyFont="1"/>
    <xf numFmtId="0" fontId="24" fillId="0" borderId="0" xfId="0" applyFont="1"/>
    <xf numFmtId="0" fontId="25" fillId="0" borderId="0" xfId="0" applyFont="1"/>
    <xf numFmtId="0" fontId="22" fillId="0" borderId="0" xfId="0" applyFont="1"/>
    <xf numFmtId="0" fontId="21" fillId="0" borderId="4" xfId="0" applyFont="1" applyBorder="1" applyAlignment="1">
      <alignment horizontal="left" vertical="top"/>
    </xf>
    <xf numFmtId="0" fontId="21" fillId="0" borderId="2" xfId="0" applyFont="1" applyBorder="1" applyAlignment="1">
      <alignment horizontal="left" vertical="top"/>
    </xf>
    <xf numFmtId="0" fontId="19" fillId="0" borderId="0" xfId="0" applyFont="1" applyAlignment="1">
      <alignment horizontal="left" vertical="top"/>
    </xf>
    <xf numFmtId="0" fontId="29" fillId="0" borderId="4" xfId="0" applyFont="1" applyBorder="1" applyAlignment="1">
      <alignment horizontal="left" vertical="top"/>
    </xf>
    <xf numFmtId="0" fontId="29" fillId="0" borderId="2" xfId="0" applyFont="1" applyBorder="1" applyAlignment="1">
      <alignment horizontal="left" vertical="top"/>
    </xf>
    <xf numFmtId="0" fontId="29" fillId="0" borderId="0" xfId="0" applyFont="1" applyAlignment="1">
      <alignment horizontal="left" vertical="top"/>
    </xf>
    <xf numFmtId="0" fontId="19" fillId="2" borderId="1" xfId="0" applyFont="1" applyFill="1" applyBorder="1" applyAlignment="1" applyProtection="1">
      <alignment horizontal="left" vertical="top"/>
      <protection locked="0"/>
    </xf>
    <xf numFmtId="10" fontId="22" fillId="2" borderId="1" xfId="0" applyNumberFormat="1" applyFont="1" applyFill="1" applyBorder="1" applyAlignment="1" applyProtection="1">
      <alignment horizontal="left" vertical="top"/>
      <protection locked="0"/>
    </xf>
    <xf numFmtId="0" fontId="22" fillId="2" borderId="1" xfId="0" applyFont="1" applyFill="1" applyBorder="1" applyAlignment="1" applyProtection="1">
      <alignment horizontal="left" vertical="top"/>
      <protection locked="0"/>
    </xf>
    <xf numFmtId="164" fontId="22" fillId="2" borderId="1" xfId="0" applyNumberFormat="1" applyFont="1" applyFill="1" applyBorder="1" applyAlignment="1" applyProtection="1">
      <alignment horizontal="left" vertical="top"/>
      <protection locked="0"/>
    </xf>
    <xf numFmtId="10" fontId="19" fillId="2" borderId="1" xfId="0" applyNumberFormat="1" applyFont="1" applyFill="1" applyBorder="1" applyAlignment="1" applyProtection="1">
      <alignment horizontal="left" vertical="top"/>
      <protection locked="0"/>
    </xf>
    <xf numFmtId="164" fontId="19" fillId="2" borderId="1" xfId="0" applyNumberFormat="1" applyFont="1" applyFill="1" applyBorder="1" applyAlignment="1" applyProtection="1">
      <alignment horizontal="left" vertical="top"/>
      <protection locked="0"/>
    </xf>
    <xf numFmtId="0" fontId="19" fillId="3" borderId="1" xfId="0" applyFont="1" applyFill="1" applyBorder="1" applyAlignment="1">
      <alignment horizontal="left" vertical="top"/>
    </xf>
    <xf numFmtId="0" fontId="19" fillId="0" borderId="1" xfId="0" applyFont="1" applyBorder="1" applyAlignment="1">
      <alignment horizontal="left" vertical="top"/>
    </xf>
    <xf numFmtId="0" fontId="19" fillId="0" borderId="6" xfId="0" applyFont="1" applyBorder="1" applyAlignment="1">
      <alignment horizontal="left" vertical="top"/>
    </xf>
    <xf numFmtId="44" fontId="19" fillId="2" borderId="3" xfId="0" applyNumberFormat="1" applyFont="1" applyFill="1" applyBorder="1" applyAlignment="1" applyProtection="1">
      <alignment horizontal="left" vertical="top"/>
      <protection locked="0"/>
    </xf>
    <xf numFmtId="10" fontId="19" fillId="2" borderId="1" xfId="2" applyNumberFormat="1" applyFont="1" applyFill="1" applyBorder="1" applyAlignment="1" applyProtection="1">
      <alignment horizontal="left" vertical="top"/>
      <protection locked="0"/>
    </xf>
    <xf numFmtId="6" fontId="25" fillId="2" borderId="1" xfId="0" applyNumberFormat="1" applyFont="1" applyFill="1" applyBorder="1" applyAlignment="1" applyProtection="1">
      <alignment vertical="center" shrinkToFit="1"/>
      <protection locked="0"/>
    </xf>
    <xf numFmtId="5" fontId="25" fillId="2" borderId="1" xfId="0" applyNumberFormat="1" applyFont="1" applyFill="1" applyBorder="1" applyAlignment="1" applyProtection="1">
      <alignment vertical="center" shrinkToFit="1"/>
      <protection locked="0"/>
    </xf>
    <xf numFmtId="0" fontId="31" fillId="0" borderId="4" xfId="0" applyFont="1" applyBorder="1" applyAlignment="1">
      <alignment horizontal="left" vertical="top"/>
    </xf>
    <xf numFmtId="0" fontId="19" fillId="0" borderId="10" xfId="0" applyFont="1" applyBorder="1" applyAlignment="1">
      <alignment horizontal="left" vertical="top"/>
    </xf>
    <xf numFmtId="0" fontId="19" fillId="0" borderId="10" xfId="0" applyFont="1" applyBorder="1" applyAlignment="1">
      <alignment horizontal="left" vertical="top" wrapText="1"/>
    </xf>
    <xf numFmtId="0" fontId="21" fillId="0" borderId="1" xfId="0" applyFont="1" applyBorder="1" applyAlignment="1">
      <alignment horizontal="left" vertical="top"/>
    </xf>
    <xf numFmtId="6" fontId="19" fillId="0" borderId="1" xfId="0" applyNumberFormat="1" applyFont="1" applyBorder="1" applyAlignment="1">
      <alignment horizontal="left" vertical="top"/>
    </xf>
    <xf numFmtId="6" fontId="21" fillId="0" borderId="1" xfId="0" applyNumberFormat="1" applyFont="1" applyBorder="1" applyAlignment="1">
      <alignment horizontal="left" vertical="top"/>
    </xf>
    <xf numFmtId="6" fontId="19" fillId="0" borderId="0" xfId="0" applyNumberFormat="1" applyFont="1" applyAlignment="1">
      <alignment horizontal="left" vertical="top"/>
    </xf>
    <xf numFmtId="0" fontId="22" fillId="0" borderId="4" xfId="0" applyFont="1" applyBorder="1" applyAlignment="1">
      <alignment horizontal="left" vertical="top"/>
    </xf>
    <xf numFmtId="44" fontId="19" fillId="0" borderId="9" xfId="2" applyFont="1" applyBorder="1" applyAlignment="1" applyProtection="1">
      <alignment horizontal="left" vertical="top"/>
    </xf>
    <xf numFmtId="44" fontId="19" fillId="0" borderId="1" xfId="2" applyFont="1" applyBorder="1" applyAlignment="1" applyProtection="1">
      <alignment horizontal="left" vertical="top"/>
    </xf>
    <xf numFmtId="44" fontId="22" fillId="0" borderId="1" xfId="2" applyFont="1" applyBorder="1" applyAlignment="1" applyProtection="1">
      <alignment horizontal="left" vertical="top"/>
    </xf>
    <xf numFmtId="6" fontId="21" fillId="0" borderId="3" xfId="0" applyNumberFormat="1" applyFont="1" applyBorder="1" applyAlignment="1">
      <alignment horizontal="left" vertical="top"/>
    </xf>
    <xf numFmtId="0" fontId="19" fillId="0" borderId="7" xfId="0" applyFont="1" applyBorder="1" applyAlignment="1">
      <alignment horizontal="left" vertical="top"/>
    </xf>
    <xf numFmtId="0" fontId="19" fillId="0" borderId="11" xfId="0" applyFont="1" applyBorder="1" applyAlignment="1">
      <alignment horizontal="left" vertical="top"/>
    </xf>
    <xf numFmtId="0" fontId="19" fillId="0" borderId="12" xfId="0" applyFont="1" applyBorder="1" applyAlignment="1">
      <alignment horizontal="left" vertical="top"/>
    </xf>
    <xf numFmtId="9" fontId="19" fillId="0" borderId="1" xfId="5" applyFont="1" applyBorder="1" applyAlignment="1" applyProtection="1">
      <alignment horizontal="left" vertical="top"/>
    </xf>
    <xf numFmtId="165" fontId="19" fillId="0" borderId="1" xfId="0" applyNumberFormat="1" applyFont="1" applyBorder="1" applyAlignment="1">
      <alignment horizontal="left" vertical="top"/>
    </xf>
    <xf numFmtId="0" fontId="19" fillId="0" borderId="13" xfId="0" applyFont="1" applyBorder="1" applyAlignment="1">
      <alignment horizontal="left" vertical="top"/>
    </xf>
    <xf numFmtId="0" fontId="19" fillId="0" borderId="5" xfId="0" applyFont="1" applyBorder="1" applyAlignment="1">
      <alignment horizontal="left" vertical="top"/>
    </xf>
    <xf numFmtId="9" fontId="19" fillId="0" borderId="7" xfId="5" applyFont="1" applyBorder="1" applyAlignment="1" applyProtection="1">
      <alignment horizontal="left" vertical="top"/>
    </xf>
    <xf numFmtId="9" fontId="19" fillId="0" borderId="1" xfId="0" applyNumberFormat="1" applyFont="1" applyBorder="1" applyAlignment="1">
      <alignment horizontal="left" vertical="top"/>
    </xf>
    <xf numFmtId="9" fontId="19" fillId="0" borderId="3" xfId="5" applyFont="1" applyBorder="1" applyAlignment="1" applyProtection="1">
      <alignment horizontal="left" vertical="top"/>
    </xf>
    <xf numFmtId="0" fontId="19" fillId="4" borderId="1" xfId="0" applyFont="1" applyFill="1" applyBorder="1" applyAlignment="1">
      <alignment horizontal="left" vertical="top"/>
    </xf>
    <xf numFmtId="0" fontId="33" fillId="0" borderId="0" xfId="0" applyFont="1" applyAlignment="1">
      <alignment horizontal="left" vertical="top"/>
    </xf>
    <xf numFmtId="0" fontId="22" fillId="0" borderId="0" xfId="0" applyFont="1" applyAlignment="1">
      <alignment horizontal="left" vertical="top"/>
    </xf>
    <xf numFmtId="0" fontId="29" fillId="0" borderId="11" xfId="0" applyFont="1" applyBorder="1" applyAlignment="1">
      <alignment horizontal="left" vertical="top"/>
    </xf>
    <xf numFmtId="0" fontId="29" fillId="0" borderId="12" xfId="0" applyFont="1" applyBorder="1" applyAlignment="1">
      <alignment horizontal="left" vertical="top"/>
    </xf>
    <xf numFmtId="164" fontId="34" fillId="0" borderId="1" xfId="0" applyNumberFormat="1" applyFont="1" applyBorder="1" applyAlignment="1">
      <alignment horizontal="left" vertical="top"/>
    </xf>
    <xf numFmtId="9" fontId="19" fillId="0" borderId="5" xfId="5" applyFont="1" applyBorder="1" applyAlignment="1" applyProtection="1">
      <alignment horizontal="left" vertical="top"/>
    </xf>
    <xf numFmtId="9" fontId="19" fillId="0" borderId="0" xfId="5" applyFont="1" applyBorder="1" applyAlignment="1" applyProtection="1">
      <alignment horizontal="left" vertical="top"/>
    </xf>
    <xf numFmtId="0" fontId="21" fillId="0" borderId="0" xfId="0" applyFont="1" applyAlignment="1">
      <alignment horizontal="left" vertical="top"/>
    </xf>
    <xf numFmtId="0" fontId="19" fillId="4" borderId="4" xfId="0" applyFont="1" applyFill="1" applyBorder="1" applyAlignment="1">
      <alignment horizontal="left" vertical="top"/>
    </xf>
    <xf numFmtId="0" fontId="22" fillId="0" borderId="15" xfId="0" applyFont="1" applyBorder="1" applyAlignment="1">
      <alignment horizontal="left" vertical="top"/>
    </xf>
    <xf numFmtId="44" fontId="22" fillId="2" borderId="1" xfId="2" applyFont="1" applyFill="1" applyBorder="1" applyAlignment="1" applyProtection="1">
      <alignment horizontal="left" vertical="top"/>
      <protection locked="0"/>
    </xf>
    <xf numFmtId="44" fontId="22" fillId="2" borderId="1" xfId="0" applyNumberFormat="1" applyFont="1" applyFill="1" applyBorder="1" applyAlignment="1" applyProtection="1">
      <alignment horizontal="left" vertical="top"/>
      <protection locked="0"/>
    </xf>
    <xf numFmtId="0" fontId="24" fillId="0" borderId="0" xfId="0" applyFont="1" applyAlignment="1">
      <alignment horizontal="left" vertical="top"/>
    </xf>
    <xf numFmtId="0" fontId="22" fillId="4" borderId="1" xfId="0" applyFont="1" applyFill="1" applyBorder="1" applyAlignment="1">
      <alignment horizontal="left" vertical="top"/>
    </xf>
    <xf numFmtId="164" fontId="37" fillId="2" borderId="1" xfId="2" applyNumberFormat="1" applyFont="1" applyFill="1" applyBorder="1" applyAlignment="1" applyProtection="1">
      <alignment horizontal="left" vertical="top"/>
      <protection locked="0"/>
    </xf>
    <xf numFmtId="164" fontId="19" fillId="0" borderId="9" xfId="0" applyNumberFormat="1" applyFont="1" applyBorder="1" applyAlignment="1">
      <alignment horizontal="left" vertical="top"/>
    </xf>
    <xf numFmtId="164" fontId="19" fillId="4" borderId="1" xfId="0" applyNumberFormat="1" applyFont="1" applyFill="1" applyBorder="1" applyAlignment="1">
      <alignment horizontal="left" vertical="top"/>
    </xf>
    <xf numFmtId="0" fontId="36" fillId="0" borderId="6" xfId="0" applyFont="1" applyBorder="1" applyAlignment="1">
      <alignment horizontal="left" vertical="top"/>
    </xf>
    <xf numFmtId="0" fontId="36" fillId="0" borderId="0" xfId="0" applyFont="1" applyAlignment="1">
      <alignment horizontal="left" vertical="top"/>
    </xf>
    <xf numFmtId="0" fontId="29" fillId="0" borderId="6" xfId="0" applyFont="1" applyBorder="1" applyAlignment="1">
      <alignment horizontal="left" vertical="top"/>
    </xf>
    <xf numFmtId="164" fontId="29" fillId="0" borderId="1" xfId="0" applyNumberFormat="1" applyFont="1" applyBorder="1" applyAlignment="1">
      <alignment horizontal="left" vertical="top"/>
    </xf>
    <xf numFmtId="164" fontId="29" fillId="7" borderId="1" xfId="0" applyNumberFormat="1" applyFont="1" applyFill="1" applyBorder="1" applyAlignment="1">
      <alignment horizontal="left" vertical="top"/>
    </xf>
    <xf numFmtId="44" fontId="35" fillId="0" borderId="3" xfId="0" applyNumberFormat="1" applyFont="1" applyBorder="1" applyAlignment="1">
      <alignment horizontal="left" vertical="top"/>
    </xf>
    <xf numFmtId="164" fontId="19" fillId="7" borderId="1" xfId="0" applyNumberFormat="1" applyFont="1" applyFill="1" applyBorder="1" applyAlignment="1">
      <alignment horizontal="left" vertical="top"/>
    </xf>
    <xf numFmtId="44" fontId="34" fillId="0" borderId="15" xfId="0" applyNumberFormat="1" applyFont="1" applyBorder="1" applyAlignment="1">
      <alignment horizontal="left" vertical="top"/>
    </xf>
    <xf numFmtId="164" fontId="34" fillId="0" borderId="15" xfId="0" applyNumberFormat="1" applyFont="1" applyBorder="1" applyAlignment="1">
      <alignment horizontal="left" vertical="top"/>
    </xf>
    <xf numFmtId="164" fontId="34" fillId="0" borderId="3" xfId="0" applyNumberFormat="1" applyFont="1" applyBorder="1" applyAlignment="1">
      <alignment horizontal="left" vertical="top"/>
    </xf>
    <xf numFmtId="0" fontId="22" fillId="0" borderId="8" xfId="0" applyFont="1" applyBorder="1" applyAlignment="1">
      <alignment horizontal="left" vertical="top"/>
    </xf>
    <xf numFmtId="10" fontId="19" fillId="0" borderId="0" xfId="0" applyNumberFormat="1" applyFont="1" applyAlignment="1">
      <alignment horizontal="left" vertical="top"/>
    </xf>
    <xf numFmtId="6" fontId="36" fillId="0" borderId="0" xfId="0" applyNumberFormat="1" applyFont="1" applyAlignment="1">
      <alignment horizontal="left" vertical="top"/>
    </xf>
    <xf numFmtId="164" fontId="35" fillId="0" borderId="3" xfId="0" applyNumberFormat="1" applyFont="1" applyBorder="1" applyAlignment="1">
      <alignment horizontal="left" vertical="top"/>
    </xf>
    <xf numFmtId="0" fontId="36" fillId="2" borderId="6" xfId="0" applyFont="1" applyFill="1" applyBorder="1" applyAlignment="1" applyProtection="1">
      <alignment horizontal="left" vertical="top"/>
      <protection locked="0"/>
    </xf>
    <xf numFmtId="0" fontId="36" fillId="2" borderId="0" xfId="0" applyFont="1" applyFill="1" applyAlignment="1" applyProtection="1">
      <alignment horizontal="left" vertical="top"/>
      <protection locked="0"/>
    </xf>
    <xf numFmtId="0" fontId="25" fillId="3" borderId="0" xfId="0" applyFont="1" applyFill="1"/>
    <xf numFmtId="0" fontId="23" fillId="3" borderId="0" xfId="0" applyFont="1" applyFill="1"/>
    <xf numFmtId="0" fontId="41" fillId="3" borderId="0" xfId="0" applyFont="1" applyFill="1" applyAlignment="1">
      <alignment horizontal="left"/>
    </xf>
    <xf numFmtId="0" fontId="35" fillId="3" borderId="2" xfId="0" applyFont="1" applyFill="1" applyBorder="1" applyAlignment="1">
      <alignment horizontal="right" wrapText="1"/>
    </xf>
    <xf numFmtId="38" fontId="19" fillId="0" borderId="0" xfId="0" applyNumberFormat="1" applyFont="1" applyAlignment="1">
      <alignment horizontal="right"/>
    </xf>
    <xf numFmtId="38" fontId="19" fillId="3" borderId="0" xfId="0" applyNumberFormat="1" applyFont="1" applyFill="1" applyAlignment="1">
      <alignment horizontal="right"/>
    </xf>
    <xf numFmtId="38" fontId="42" fillId="2" borderId="0" xfId="0" applyNumberFormat="1" applyFont="1" applyFill="1" applyAlignment="1" applyProtection="1">
      <alignment horizontal="right"/>
      <protection locked="0"/>
    </xf>
    <xf numFmtId="38" fontId="19" fillId="2" borderId="0" xfId="0" applyNumberFormat="1" applyFont="1" applyFill="1" applyAlignment="1" applyProtection="1">
      <alignment horizontal="right"/>
      <protection locked="0"/>
    </xf>
    <xf numFmtId="38" fontId="21" fillId="3" borderId="16" xfId="0" applyNumberFormat="1" applyFont="1" applyFill="1" applyBorder="1" applyAlignment="1">
      <alignment horizontal="right"/>
    </xf>
    <xf numFmtId="165" fontId="22" fillId="0" borderId="0" xfId="0" applyNumberFormat="1" applyFont="1"/>
    <xf numFmtId="38" fontId="19" fillId="0" borderId="6" xfId="0" applyNumberFormat="1" applyFont="1" applyBorder="1" applyAlignment="1">
      <alignment horizontal="right"/>
    </xf>
    <xf numFmtId="38" fontId="21" fillId="3" borderId="0" xfId="0" applyNumberFormat="1" applyFont="1" applyFill="1" applyAlignment="1">
      <alignment horizontal="right"/>
    </xf>
    <xf numFmtId="38" fontId="22" fillId="0" borderId="0" xfId="0" applyNumberFormat="1" applyFont="1" applyAlignment="1">
      <alignment horizontal="right"/>
    </xf>
    <xf numFmtId="38" fontId="22" fillId="3" borderId="0" xfId="0" applyNumberFormat="1" applyFont="1" applyFill="1" applyAlignment="1">
      <alignment horizontal="right"/>
    </xf>
    <xf numFmtId="38" fontId="35" fillId="3" borderId="0" xfId="0" applyNumberFormat="1" applyFont="1" applyFill="1" applyAlignment="1">
      <alignment horizontal="right"/>
    </xf>
    <xf numFmtId="38" fontId="21" fillId="3" borderId="2" xfId="0" applyNumberFormat="1" applyFont="1" applyFill="1" applyBorder="1" applyAlignment="1">
      <alignment horizontal="right"/>
    </xf>
    <xf numFmtId="38" fontId="21" fillId="3" borderId="3" xfId="0" applyNumberFormat="1" applyFont="1" applyFill="1" applyBorder="1" applyAlignment="1">
      <alignment horizontal="right"/>
    </xf>
    <xf numFmtId="38" fontId="35" fillId="3" borderId="3" xfId="0" applyNumberFormat="1" applyFont="1" applyFill="1" applyBorder="1" applyAlignment="1">
      <alignment horizontal="right"/>
    </xf>
    <xf numFmtId="38" fontId="35" fillId="3" borderId="16" xfId="0" applyNumberFormat="1" applyFont="1" applyFill="1" applyBorder="1" applyAlignment="1">
      <alignment horizontal="right"/>
    </xf>
    <xf numFmtId="38" fontId="22" fillId="3" borderId="16" xfId="0" applyNumberFormat="1" applyFont="1" applyFill="1" applyBorder="1" applyAlignment="1">
      <alignment horizontal="right" vertical="center"/>
    </xf>
    <xf numFmtId="0" fontId="19" fillId="0" borderId="0" xfId="0" applyFont="1" applyAlignment="1">
      <alignment vertical="center"/>
    </xf>
    <xf numFmtId="38" fontId="35" fillId="3" borderId="19" xfId="0" applyNumberFormat="1" applyFont="1" applyFill="1" applyBorder="1" applyAlignment="1">
      <alignment horizontal="right"/>
    </xf>
    <xf numFmtId="40" fontId="35" fillId="3" borderId="0" xfId="0" applyNumberFormat="1" applyFont="1" applyFill="1" applyAlignment="1">
      <alignment horizontal="right"/>
    </xf>
    <xf numFmtId="38" fontId="19" fillId="3" borderId="0" xfId="0" applyNumberFormat="1" applyFont="1" applyFill="1"/>
    <xf numFmtId="38" fontId="24" fillId="3" borderId="0" xfId="0" applyNumberFormat="1" applyFont="1" applyFill="1"/>
    <xf numFmtId="38" fontId="42" fillId="2" borderId="0" xfId="0" applyNumberFormat="1" applyFont="1" applyFill="1" applyProtection="1">
      <protection locked="0"/>
    </xf>
    <xf numFmtId="38" fontId="24" fillId="0" borderId="0" xfId="2" applyNumberFormat="1" applyFont="1" applyFill="1" applyBorder="1" applyProtection="1"/>
    <xf numFmtId="38" fontId="24" fillId="0" borderId="0" xfId="5" applyNumberFormat="1" applyFont="1" applyFill="1" applyBorder="1" applyProtection="1"/>
    <xf numFmtId="38" fontId="24" fillId="3" borderId="0" xfId="5" applyNumberFormat="1" applyFont="1" applyFill="1" applyBorder="1" applyProtection="1"/>
    <xf numFmtId="165" fontId="32" fillId="2" borderId="1" xfId="0" applyNumberFormat="1" applyFont="1" applyFill="1" applyBorder="1" applyAlignment="1" applyProtection="1">
      <alignment shrinkToFit="1"/>
      <protection locked="0"/>
    </xf>
    <xf numFmtId="167" fontId="24" fillId="0" borderId="0" xfId="1" applyNumberFormat="1" applyFont="1" applyFill="1" applyBorder="1" applyProtection="1"/>
    <xf numFmtId="167" fontId="24" fillId="3" borderId="0" xfId="1" applyNumberFormat="1" applyFont="1" applyFill="1" applyBorder="1" applyProtection="1"/>
    <xf numFmtId="0" fontId="22" fillId="0" borderId="4" xfId="0" applyFont="1" applyBorder="1"/>
    <xf numFmtId="0" fontId="22" fillId="3" borderId="0" xfId="0" applyFont="1" applyFill="1"/>
    <xf numFmtId="0" fontId="19" fillId="3" borderId="0" xfId="0" applyFont="1" applyFill="1"/>
    <xf numFmtId="167" fontId="22" fillId="0" borderId="0" xfId="1" applyNumberFormat="1" applyFont="1" applyBorder="1" applyProtection="1"/>
    <xf numFmtId="167" fontId="22" fillId="3" borderId="0" xfId="1" applyNumberFormat="1" applyFont="1" applyFill="1" applyBorder="1" applyProtection="1"/>
    <xf numFmtId="167" fontId="42" fillId="5" borderId="0" xfId="1" applyNumberFormat="1" applyFont="1" applyFill="1" applyBorder="1" applyProtection="1"/>
    <xf numFmtId="167" fontId="22" fillId="0" borderId="0" xfId="1" applyNumberFormat="1" applyFont="1" applyAlignment="1" applyProtection="1">
      <alignment horizontal="center"/>
    </xf>
    <xf numFmtId="167" fontId="22" fillId="0" borderId="0" xfId="1" applyNumberFormat="1" applyFont="1" applyProtection="1"/>
    <xf numFmtId="167" fontId="22" fillId="3" borderId="0" xfId="1" applyNumberFormat="1" applyFont="1" applyFill="1" applyProtection="1"/>
    <xf numFmtId="167" fontId="47" fillId="3" borderId="0" xfId="1" applyNumberFormat="1" applyFont="1" applyFill="1" applyBorder="1" applyProtection="1"/>
    <xf numFmtId="0" fontId="47" fillId="3" borderId="0" xfId="0" applyFont="1" applyFill="1"/>
    <xf numFmtId="0" fontId="25" fillId="2" borderId="1" xfId="0" applyFont="1" applyFill="1" applyBorder="1" applyProtection="1">
      <protection locked="0"/>
    </xf>
    <xf numFmtId="3" fontId="48" fillId="0" borderId="4" xfId="0" applyNumberFormat="1" applyFont="1" applyBorder="1"/>
    <xf numFmtId="0" fontId="22" fillId="0" borderId="2" xfId="0" applyFont="1" applyBorder="1"/>
    <xf numFmtId="0" fontId="22" fillId="0" borderId="3" xfId="0" applyFont="1" applyBorder="1"/>
    <xf numFmtId="0" fontId="35" fillId="4" borderId="13" xfId="0" applyFont="1" applyFill="1" applyBorder="1"/>
    <xf numFmtId="0" fontId="35" fillId="4" borderId="5" xfId="0" applyFont="1" applyFill="1" applyBorder="1"/>
    <xf numFmtId="0" fontId="35" fillId="4" borderId="2" xfId="0" applyFont="1" applyFill="1" applyBorder="1"/>
    <xf numFmtId="0" fontId="35" fillId="4" borderId="3" xfId="0" applyFont="1" applyFill="1" applyBorder="1"/>
    <xf numFmtId="0" fontId="22" fillId="3" borderId="4" xfId="0" applyFont="1" applyFill="1" applyBorder="1"/>
    <xf numFmtId="0" fontId="22" fillId="3" borderId="2" xfId="0" applyFont="1" applyFill="1" applyBorder="1"/>
    <xf numFmtId="0" fontId="22" fillId="3" borderId="3" xfId="0" applyFont="1" applyFill="1" applyBorder="1"/>
    <xf numFmtId="0" fontId="22" fillId="0" borderId="6" xfId="0" applyFont="1" applyBorder="1"/>
    <xf numFmtId="0" fontId="22" fillId="0" borderId="15" xfId="0" applyFont="1" applyBorder="1"/>
    <xf numFmtId="0" fontId="35" fillId="4" borderId="4" xfId="0" applyFont="1" applyFill="1" applyBorder="1"/>
    <xf numFmtId="0" fontId="23" fillId="0" borderId="0" xfId="0" applyFont="1" applyAlignment="1">
      <alignment vertical="top" wrapText="1"/>
    </xf>
    <xf numFmtId="0" fontId="22" fillId="0" borderId="4" xfId="0" applyFont="1" applyBorder="1" applyAlignment="1">
      <alignment horizontal="left"/>
    </xf>
    <xf numFmtId="0" fontId="22" fillId="0" borderId="2" xfId="0" applyFont="1" applyBorder="1" applyAlignment="1">
      <alignment horizontal="left"/>
    </xf>
    <xf numFmtId="0" fontId="22" fillId="0" borderId="3" xfId="0" applyFont="1" applyBorder="1" applyAlignment="1">
      <alignment horizontal="left"/>
    </xf>
    <xf numFmtId="0" fontId="22" fillId="0" borderId="20" xfId="0" applyFont="1" applyBorder="1"/>
    <xf numFmtId="0" fontId="22" fillId="0" borderId="21" xfId="0" applyFont="1" applyBorder="1"/>
    <xf numFmtId="0" fontId="49" fillId="0" borderId="0" xfId="0" applyFont="1" applyAlignment="1">
      <alignment horizontal="left" vertical="top"/>
    </xf>
    <xf numFmtId="0" fontId="22" fillId="0" borderId="1" xfId="0" applyFont="1" applyBorder="1" applyAlignment="1">
      <alignment horizontal="left" vertical="top"/>
    </xf>
    <xf numFmtId="0" fontId="21" fillId="0" borderId="10" xfId="0" applyFont="1" applyBorder="1" applyAlignment="1">
      <alignment horizontal="left" vertical="top"/>
    </xf>
    <xf numFmtId="9" fontId="19" fillId="0" borderId="0" xfId="5" applyFont="1" applyAlignment="1" applyProtection="1">
      <alignment horizontal="left" vertical="top"/>
    </xf>
    <xf numFmtId="0" fontId="19" fillId="0" borderId="0" xfId="0" applyFont="1" applyProtection="1">
      <protection locked="0"/>
    </xf>
    <xf numFmtId="0" fontId="19" fillId="2" borderId="1" xfId="0" applyFont="1" applyFill="1" applyBorder="1" applyAlignment="1" applyProtection="1">
      <alignment vertical="top" wrapText="1"/>
      <protection locked="0"/>
    </xf>
    <xf numFmtId="37" fontId="22" fillId="2" borderId="6" xfId="0" applyNumberFormat="1" applyFont="1" applyFill="1" applyBorder="1" applyProtection="1">
      <protection locked="0"/>
    </xf>
    <xf numFmtId="9" fontId="35" fillId="2" borderId="0" xfId="0" applyNumberFormat="1" applyFont="1" applyFill="1" applyProtection="1">
      <protection locked="0"/>
    </xf>
    <xf numFmtId="38" fontId="22" fillId="0" borderId="1" xfId="2" applyNumberFormat="1" applyFont="1" applyFill="1" applyBorder="1" applyProtection="1"/>
    <xf numFmtId="165" fontId="22" fillId="2" borderId="1" xfId="0" applyNumberFormat="1" applyFont="1" applyFill="1" applyBorder="1" applyAlignment="1" applyProtection="1">
      <alignment shrinkToFit="1"/>
      <protection locked="0"/>
    </xf>
    <xf numFmtId="0" fontId="19" fillId="0" borderId="0" xfId="0" applyFont="1" applyAlignment="1">
      <alignment horizontal="left" vertical="top" wrapText="1"/>
    </xf>
    <xf numFmtId="0" fontId="22" fillId="3" borderId="1" xfId="0" applyFont="1" applyFill="1" applyBorder="1" applyAlignment="1">
      <alignment horizontal="left" vertical="top"/>
    </xf>
    <xf numFmtId="6" fontId="22" fillId="0" borderId="1" xfId="0" applyNumberFormat="1" applyFont="1" applyBorder="1" applyAlignment="1">
      <alignment horizontal="left" vertical="top"/>
    </xf>
    <xf numFmtId="0" fontId="19" fillId="0" borderId="4" xfId="0" applyFont="1" applyBorder="1" applyAlignment="1">
      <alignment horizontal="left" vertical="top"/>
    </xf>
    <xf numFmtId="0" fontId="19" fillId="0" borderId="2" xfId="0" applyFont="1" applyBorder="1" applyAlignment="1">
      <alignment horizontal="left" vertical="top"/>
    </xf>
    <xf numFmtId="0" fontId="19" fillId="0" borderId="3" xfId="0" applyFont="1" applyBorder="1" applyAlignment="1">
      <alignment horizontal="left" vertical="top"/>
    </xf>
    <xf numFmtId="0" fontId="19" fillId="2" borderId="4" xfId="0" applyFont="1" applyFill="1" applyBorder="1" applyAlignment="1" applyProtection="1">
      <alignment horizontal="left" vertical="top"/>
      <protection locked="0"/>
    </xf>
    <xf numFmtId="0" fontId="23" fillId="0" borderId="2" xfId="0" applyFont="1" applyBorder="1" applyAlignment="1">
      <alignment horizontal="left" vertical="top"/>
    </xf>
    <xf numFmtId="44" fontId="19" fillId="2" borderId="3" xfId="2" applyFont="1" applyFill="1" applyBorder="1" applyAlignment="1" applyProtection="1">
      <alignment horizontal="left" vertical="top"/>
      <protection locked="0"/>
    </xf>
    <xf numFmtId="0" fontId="22" fillId="2" borderId="4" xfId="0" applyFont="1" applyFill="1" applyBorder="1" applyAlignment="1" applyProtection="1">
      <alignment horizontal="left" vertical="top"/>
      <protection locked="0"/>
    </xf>
    <xf numFmtId="0" fontId="19" fillId="2" borderId="3" xfId="0" applyFont="1" applyFill="1" applyBorder="1" applyAlignment="1" applyProtection="1">
      <alignment horizontal="left" vertical="top"/>
      <protection locked="0"/>
    </xf>
    <xf numFmtId="0" fontId="22" fillId="0" borderId="4" xfId="0" applyFont="1" applyBorder="1" applyAlignment="1">
      <alignment horizontal="left" vertical="top" wrapText="1"/>
    </xf>
    <xf numFmtId="0" fontId="25" fillId="0" borderId="2" xfId="0" applyFont="1" applyBorder="1" applyAlignment="1">
      <alignment wrapText="1"/>
    </xf>
    <xf numFmtId="0" fontId="25" fillId="0" borderId="3" xfId="0" applyFont="1" applyBorder="1" applyAlignment="1">
      <alignment wrapText="1"/>
    </xf>
    <xf numFmtId="0" fontId="19" fillId="0" borderId="13" xfId="0" applyFont="1" applyBorder="1" applyAlignment="1">
      <alignment horizontal="left" vertical="top" wrapText="1"/>
    </xf>
    <xf numFmtId="0" fontId="19" fillId="0" borderId="8" xfId="0" applyFont="1" applyBorder="1" applyAlignment="1">
      <alignment horizontal="left" vertical="top" wrapText="1"/>
    </xf>
    <xf numFmtId="0" fontId="22" fillId="0" borderId="0" xfId="0" applyFont="1" applyAlignment="1">
      <alignment horizontal="left" vertical="top" wrapText="1"/>
    </xf>
    <xf numFmtId="0" fontId="20" fillId="2" borderId="2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19" fillId="0" borderId="1" xfId="0" applyFont="1" applyBorder="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3" fillId="0" borderId="0" xfId="0" applyFont="1" applyProtection="1">
      <protection locked="0"/>
    </xf>
    <xf numFmtId="0" fontId="23" fillId="0" borderId="0" xfId="0" applyFont="1" applyAlignment="1" applyProtection="1">
      <alignment vertical="top" wrapText="1"/>
      <protection locked="0"/>
    </xf>
    <xf numFmtId="0" fontId="20" fillId="0" borderId="0" xfId="0" applyFont="1" applyProtection="1">
      <protection locked="0"/>
    </xf>
    <xf numFmtId="0" fontId="22" fillId="0" borderId="0" xfId="0" applyFont="1" applyProtection="1">
      <protection locked="0"/>
    </xf>
    <xf numFmtId="0" fontId="25" fillId="0" borderId="0" xfId="0" applyFont="1" applyProtection="1">
      <protection locked="0"/>
    </xf>
    <xf numFmtId="0" fontId="19" fillId="0" borderId="0" xfId="0" applyFont="1" applyAlignment="1" applyProtection="1">
      <alignment horizontal="left" vertical="top"/>
      <protection locked="0"/>
    </xf>
    <xf numFmtId="0" fontId="29" fillId="0" borderId="0" xfId="0" applyFont="1" applyAlignment="1" applyProtection="1">
      <alignment horizontal="left" vertical="top"/>
      <protection locked="0"/>
    </xf>
    <xf numFmtId="9" fontId="19" fillId="8" borderId="1" xfId="0" applyNumberFormat="1"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9" fillId="0" borderId="0" xfId="0" applyFont="1" applyAlignment="1" applyProtection="1">
      <alignment horizontal="left" vertical="top"/>
      <protection locked="0"/>
    </xf>
    <xf numFmtId="0" fontId="26" fillId="4" borderId="24" xfId="0" applyFont="1" applyFill="1" applyBorder="1" applyAlignment="1" applyProtection="1">
      <alignment horizontal="center" vertical="center"/>
      <protection locked="0"/>
    </xf>
    <xf numFmtId="6" fontId="25" fillId="0" borderId="1" xfId="0" applyNumberFormat="1" applyFont="1" applyBorder="1" applyAlignment="1" applyProtection="1">
      <alignment vertical="center" shrinkToFit="1"/>
      <protection locked="0"/>
    </xf>
    <xf numFmtId="6" fontId="26" fillId="0" borderId="1" xfId="0" applyNumberFormat="1" applyFont="1" applyBorder="1" applyAlignment="1" applyProtection="1">
      <alignment vertical="center" shrinkToFit="1"/>
      <protection locked="0"/>
    </xf>
    <xf numFmtId="6" fontId="25" fillId="0" borderId="3" xfId="0" applyNumberFormat="1" applyFont="1" applyBorder="1" applyAlignment="1" applyProtection="1">
      <alignment vertical="center" shrinkToFit="1"/>
      <protection locked="0"/>
    </xf>
    <xf numFmtId="6" fontId="25" fillId="0" borderId="2" xfId="0" applyNumberFormat="1" applyFont="1" applyBorder="1" applyAlignment="1" applyProtection="1">
      <alignment vertical="center" shrinkToFit="1"/>
      <protection locked="0"/>
    </xf>
    <xf numFmtId="6" fontId="26" fillId="0" borderId="2" xfId="0" applyNumberFormat="1" applyFont="1" applyBorder="1" applyAlignment="1" applyProtection="1">
      <alignment vertical="center" shrinkToFit="1"/>
      <protection locked="0"/>
    </xf>
    <xf numFmtId="10" fontId="14" fillId="0" borderId="0" xfId="5" applyNumberFormat="1" applyFont="1" applyAlignment="1" applyProtection="1">
      <alignment horizontal="left" vertical="top"/>
    </xf>
    <xf numFmtId="10" fontId="9" fillId="0" borderId="0" xfId="5" applyNumberFormat="1" applyFont="1" applyAlignment="1" applyProtection="1">
      <alignment horizontal="left" vertical="top"/>
    </xf>
    <xf numFmtId="9" fontId="14" fillId="0" borderId="0" xfId="5" applyFont="1" applyAlignment="1" applyProtection="1">
      <alignment horizontal="left" vertical="top"/>
    </xf>
    <xf numFmtId="6" fontId="22" fillId="2" borderId="1" xfId="0" applyNumberFormat="1" applyFont="1" applyFill="1" applyBorder="1" applyAlignment="1">
      <alignment horizontal="left" vertical="top"/>
    </xf>
    <xf numFmtId="0" fontId="19" fillId="0" borderId="7" xfId="0" applyFont="1" applyBorder="1" applyAlignment="1">
      <alignment horizontal="left" vertical="top" wrapText="1"/>
    </xf>
    <xf numFmtId="0" fontId="19" fillId="0" borderId="26" xfId="0" applyFont="1" applyBorder="1" applyAlignment="1">
      <alignment horizontal="left" vertical="top"/>
    </xf>
    <xf numFmtId="0" fontId="19" fillId="2" borderId="26" xfId="0" applyFont="1" applyFill="1" applyBorder="1" applyAlignment="1">
      <alignment horizontal="left" vertical="top"/>
    </xf>
    <xf numFmtId="6" fontId="19" fillId="2" borderId="26" xfId="0" applyNumberFormat="1" applyFont="1" applyFill="1" applyBorder="1" applyAlignment="1">
      <alignment horizontal="left" vertical="top"/>
    </xf>
    <xf numFmtId="6" fontId="19" fillId="0" borderId="26" xfId="0" applyNumberFormat="1" applyFont="1" applyBorder="1" applyAlignment="1">
      <alignment horizontal="left" vertical="top"/>
    </xf>
    <xf numFmtId="6" fontId="19" fillId="0" borderId="27" xfId="0" applyNumberFormat="1" applyFont="1" applyBorder="1" applyAlignment="1">
      <alignment horizontal="left" vertical="top"/>
    </xf>
    <xf numFmtId="0" fontId="19" fillId="2" borderId="1" xfId="0" applyFont="1" applyFill="1" applyBorder="1" applyAlignment="1">
      <alignment horizontal="left" vertical="top"/>
    </xf>
    <xf numFmtId="6" fontId="19" fillId="2" borderId="1" xfId="0" applyNumberFormat="1" applyFont="1" applyFill="1" applyBorder="1" applyAlignment="1">
      <alignment horizontal="left" vertical="top"/>
    </xf>
    <xf numFmtId="0" fontId="19" fillId="0" borderId="28" xfId="0" applyFont="1" applyBorder="1" applyAlignment="1">
      <alignment horizontal="left" vertical="top"/>
    </xf>
    <xf numFmtId="6" fontId="19" fillId="0" borderId="28" xfId="0" applyNumberFormat="1" applyFont="1" applyBorder="1" applyAlignment="1">
      <alignment horizontal="left" vertical="top"/>
    </xf>
    <xf numFmtId="6" fontId="19" fillId="0" borderId="29" xfId="0" applyNumberFormat="1" applyFont="1" applyBorder="1" applyAlignment="1">
      <alignment horizontal="left" vertical="top"/>
    </xf>
    <xf numFmtId="0" fontId="36" fillId="0" borderId="9" xfId="0" applyFont="1" applyBorder="1" applyAlignment="1">
      <alignment horizontal="left" vertical="top"/>
    </xf>
    <xf numFmtId="0" fontId="19" fillId="0" borderId="9" xfId="0" applyFont="1" applyBorder="1" applyAlignment="1">
      <alignment horizontal="left" vertical="top"/>
    </xf>
    <xf numFmtId="6" fontId="19" fillId="0" borderId="9" xfId="0" applyNumberFormat="1" applyFont="1" applyBorder="1" applyAlignment="1">
      <alignment horizontal="left" vertical="top"/>
    </xf>
    <xf numFmtId="6" fontId="21" fillId="0" borderId="9" xfId="0" applyNumberFormat="1" applyFont="1" applyBorder="1" applyAlignment="1">
      <alignment horizontal="left" vertical="top"/>
    </xf>
    <xf numFmtId="0" fontId="36" fillId="0" borderId="30" xfId="0" applyFont="1" applyBorder="1" applyAlignment="1">
      <alignment horizontal="left" vertical="top"/>
    </xf>
    <xf numFmtId="0" fontId="19" fillId="0" borderId="30" xfId="0" applyFont="1" applyBorder="1" applyAlignment="1">
      <alignment horizontal="left" vertical="top"/>
    </xf>
    <xf numFmtId="6" fontId="19" fillId="0" borderId="30" xfId="0" applyNumberFormat="1" applyFont="1" applyBorder="1" applyAlignment="1">
      <alignment horizontal="left" vertical="top"/>
    </xf>
    <xf numFmtId="6" fontId="19" fillId="0" borderId="31" xfId="0" applyNumberFormat="1" applyFont="1" applyBorder="1" applyAlignment="1">
      <alignment horizontal="left" vertical="top"/>
    </xf>
    <xf numFmtId="0" fontId="36" fillId="0" borderId="0" xfId="0" applyFont="1" applyAlignment="1">
      <alignment horizontal="right" vertical="center"/>
    </xf>
    <xf numFmtId="6" fontId="19" fillId="0" borderId="15" xfId="0" applyNumberFormat="1" applyFont="1" applyBorder="1" applyAlignment="1">
      <alignment horizontal="left" vertical="top"/>
    </xf>
    <xf numFmtId="0" fontId="19" fillId="2" borderId="10" xfId="0" applyFont="1" applyFill="1" applyBorder="1" applyAlignment="1">
      <alignment horizontal="left" vertical="top"/>
    </xf>
    <xf numFmtId="6" fontId="19" fillId="2" borderId="10" xfId="0" applyNumberFormat="1" applyFont="1" applyFill="1" applyBorder="1" applyAlignment="1">
      <alignment horizontal="left" vertical="top"/>
    </xf>
    <xf numFmtId="6" fontId="19" fillId="0" borderId="10" xfId="0" applyNumberFormat="1" applyFont="1" applyBorder="1" applyAlignment="1">
      <alignment horizontal="left" vertical="top"/>
    </xf>
    <xf numFmtId="0" fontId="19" fillId="2" borderId="3" xfId="0" applyFont="1" applyFill="1" applyBorder="1" applyAlignment="1">
      <alignment horizontal="left" vertical="top"/>
    </xf>
    <xf numFmtId="0" fontId="36" fillId="0" borderId="0" xfId="0" applyFont="1" applyAlignment="1">
      <alignment horizontal="center" vertical="center"/>
    </xf>
    <xf numFmtId="6" fontId="21" fillId="0" borderId="0" xfId="0" applyNumberFormat="1" applyFont="1" applyAlignment="1">
      <alignment horizontal="left" vertical="top"/>
    </xf>
    <xf numFmtId="0" fontId="3" fillId="0" borderId="0" xfId="0" applyFont="1" applyAlignment="1" applyProtection="1">
      <alignment horizontal="left" vertical="top"/>
      <protection locked="0"/>
    </xf>
    <xf numFmtId="44" fontId="2" fillId="0" borderId="0" xfId="2" applyFont="1" applyAlignment="1" applyProtection="1">
      <alignment horizontal="left" vertical="top"/>
      <protection locked="0"/>
    </xf>
    <xf numFmtId="164" fontId="37" fillId="2" borderId="1" xfId="2" applyNumberFormat="1" applyFont="1" applyFill="1" applyBorder="1" applyAlignment="1" applyProtection="1">
      <alignment horizontal="left" vertical="top"/>
    </xf>
    <xf numFmtId="165" fontId="22" fillId="8" borderId="0" xfId="0" applyNumberFormat="1" applyFont="1" applyFill="1" applyAlignment="1" applyProtection="1">
      <alignment shrinkToFit="1"/>
      <protection locked="0"/>
    </xf>
    <xf numFmtId="0" fontId="47" fillId="0" borderId="0" xfId="0" applyFont="1" applyProtection="1">
      <protection locked="0"/>
    </xf>
    <xf numFmtId="0" fontId="23" fillId="0" borderId="0" xfId="0" applyFont="1" applyAlignment="1" applyProtection="1">
      <alignment vertical="center"/>
      <protection locked="0"/>
    </xf>
    <xf numFmtId="0" fontId="30" fillId="0" borderId="0" xfId="0" applyFont="1" applyProtection="1">
      <protection locked="0"/>
    </xf>
    <xf numFmtId="165" fontId="22" fillId="8" borderId="15" xfId="0" applyNumberFormat="1" applyFont="1" applyFill="1" applyBorder="1" applyProtection="1">
      <protection locked="0"/>
    </xf>
    <xf numFmtId="167" fontId="22" fillId="0" borderId="0" xfId="1" applyNumberFormat="1" applyFont="1" applyBorder="1" applyProtection="1">
      <protection locked="0"/>
    </xf>
    <xf numFmtId="167" fontId="22" fillId="0" borderId="0" xfId="1" applyNumberFormat="1" applyFont="1" applyAlignment="1" applyProtection="1">
      <alignment horizontal="center"/>
      <protection locked="0"/>
    </xf>
    <xf numFmtId="167" fontId="22" fillId="0" borderId="0" xfId="1" applyNumberFormat="1" applyFont="1" applyProtection="1">
      <protection locked="0"/>
    </xf>
    <xf numFmtId="167" fontId="47" fillId="0" borderId="0" xfId="1" applyNumberFormat="1" applyFont="1" applyBorder="1" applyProtection="1">
      <protection locked="0"/>
    </xf>
    <xf numFmtId="167" fontId="47" fillId="0" borderId="0" xfId="1" applyNumberFormat="1" applyFont="1" applyAlignment="1" applyProtection="1">
      <alignment horizontal="center"/>
      <protection locked="0"/>
    </xf>
    <xf numFmtId="38" fontId="22" fillId="0" borderId="0" xfId="0" applyNumberFormat="1" applyFont="1"/>
    <xf numFmtId="0" fontId="23" fillId="8" borderId="10" xfId="0" applyFont="1" applyFill="1" applyBorder="1" applyAlignment="1" applyProtection="1">
      <alignment vertical="top" wrapText="1"/>
      <protection locked="0"/>
    </xf>
    <xf numFmtId="0" fontId="23" fillId="8" borderId="4" xfId="0" applyFont="1" applyFill="1" applyBorder="1" applyAlignment="1" applyProtection="1">
      <alignment horizontal="left" vertical="top" wrapText="1"/>
      <protection locked="0"/>
    </xf>
    <xf numFmtId="0" fontId="23" fillId="8" borderId="2" xfId="0" applyFont="1" applyFill="1" applyBorder="1" applyAlignment="1" applyProtection="1">
      <alignment horizontal="left" vertical="top" wrapText="1"/>
      <protection locked="0"/>
    </xf>
    <xf numFmtId="0" fontId="23" fillId="8" borderId="3" xfId="0" applyFont="1" applyFill="1" applyBorder="1" applyAlignment="1" applyProtection="1">
      <alignment horizontal="left" vertical="top" wrapText="1"/>
      <protection locked="0"/>
    </xf>
    <xf numFmtId="0" fontId="58" fillId="0" borderId="2" xfId="0" applyFont="1" applyBorder="1"/>
    <xf numFmtId="6" fontId="19" fillId="0" borderId="7" xfId="0" applyNumberFormat="1" applyFont="1" applyBorder="1" applyAlignment="1">
      <alignment horizontal="left" vertical="top"/>
    </xf>
    <xf numFmtId="6" fontId="35" fillId="0" borderId="31" xfId="0" applyNumberFormat="1" applyFont="1" applyBorder="1" applyAlignment="1">
      <alignment horizontal="left" vertical="top"/>
    </xf>
    <xf numFmtId="0" fontId="19" fillId="0" borderId="42" xfId="0" applyFont="1" applyBorder="1" applyAlignment="1">
      <alignment horizontal="left" vertical="top"/>
    </xf>
    <xf numFmtId="0" fontId="19" fillId="0" borderId="33" xfId="0" applyFont="1" applyBorder="1" applyAlignment="1">
      <alignment horizontal="left" vertical="top"/>
    </xf>
    <xf numFmtId="6" fontId="19" fillId="0" borderId="33" xfId="0" applyNumberFormat="1" applyFont="1" applyBorder="1" applyAlignment="1">
      <alignment horizontal="left" vertical="top"/>
    </xf>
    <xf numFmtId="6" fontId="21" fillId="0" borderId="31" xfId="0" applyNumberFormat="1" applyFont="1" applyBorder="1" applyAlignment="1">
      <alignment horizontal="left" vertical="top"/>
    </xf>
    <xf numFmtId="0" fontId="33" fillId="0" borderId="4" xfId="0" applyFont="1" applyBorder="1" applyAlignment="1">
      <alignment horizontal="left" vertical="top"/>
    </xf>
    <xf numFmtId="0" fontId="19" fillId="0" borderId="2" xfId="0" applyFont="1" applyBorder="1" applyAlignment="1">
      <alignment horizontal="left" vertical="top" wrapText="1"/>
    </xf>
    <xf numFmtId="0" fontId="23" fillId="0" borderId="0" xfId="0" applyFont="1" applyAlignment="1">
      <alignment vertical="top"/>
    </xf>
    <xf numFmtId="0" fontId="32" fillId="0" borderId="0" xfId="0" applyFont="1"/>
    <xf numFmtId="0" fontId="20" fillId="3" borderId="2" xfId="0" applyFont="1" applyFill="1" applyBorder="1"/>
    <xf numFmtId="0" fontId="20" fillId="3" borderId="3" xfId="0" applyFont="1" applyFill="1" applyBorder="1"/>
    <xf numFmtId="0" fontId="23" fillId="0" borderId="0" xfId="0" applyFont="1" applyAlignment="1">
      <alignment horizontal="left" vertical="top" wrapText="1"/>
    </xf>
    <xf numFmtId="0" fontId="21" fillId="0" borderId="5" xfId="0" applyFont="1" applyBorder="1"/>
    <xf numFmtId="0" fontId="20" fillId="0" borderId="4" xfId="0" applyFont="1" applyBorder="1" applyAlignment="1">
      <alignment horizontal="left" vertical="top"/>
    </xf>
    <xf numFmtId="0" fontId="2" fillId="0" borderId="2" xfId="0" applyFont="1" applyBorder="1" applyAlignment="1">
      <alignment horizontal="left" vertical="top"/>
    </xf>
    <xf numFmtId="0" fontId="9" fillId="0" borderId="2" xfId="0" applyFont="1" applyBorder="1" applyAlignment="1">
      <alignment horizontal="left" vertical="top"/>
    </xf>
    <xf numFmtId="0" fontId="2" fillId="0" borderId="3" xfId="0" applyFont="1" applyBorder="1" applyAlignment="1">
      <alignment horizontal="left" vertical="top"/>
    </xf>
    <xf numFmtId="0" fontId="28" fillId="0" borderId="4" xfId="0" applyFont="1" applyBorder="1" applyAlignment="1">
      <alignment horizontal="left" vertical="top"/>
    </xf>
    <xf numFmtId="0" fontId="29" fillId="0" borderId="3" xfId="0" applyFont="1" applyBorder="1" applyAlignment="1">
      <alignment horizontal="left" vertical="top"/>
    </xf>
    <xf numFmtId="0" fontId="29" fillId="0" borderId="1" xfId="0" applyFont="1" applyBorder="1" applyAlignment="1">
      <alignment horizontal="left" vertical="top"/>
    </xf>
    <xf numFmtId="0" fontId="19" fillId="3" borderId="3" xfId="0" applyFont="1" applyFill="1" applyBorder="1" applyAlignment="1">
      <alignment horizontal="left" vertical="top"/>
    </xf>
    <xf numFmtId="164" fontId="19" fillId="0" borderId="3" xfId="0" applyNumberFormat="1" applyFont="1" applyBorder="1" applyAlignment="1">
      <alignment horizontal="left" vertical="top"/>
    </xf>
    <xf numFmtId="164" fontId="19" fillId="0" borderId="0" xfId="0" applyNumberFormat="1" applyFont="1" applyAlignment="1">
      <alignment horizontal="left" vertical="top"/>
    </xf>
    <xf numFmtId="164" fontId="19" fillId="0" borderId="1" xfId="0" applyNumberFormat="1" applyFont="1" applyBorder="1" applyAlignment="1">
      <alignment horizontal="left" vertical="top"/>
    </xf>
    <xf numFmtId="0" fontId="14" fillId="0" borderId="0" xfId="0" applyFont="1" applyAlignment="1">
      <alignment horizontal="left" vertical="top"/>
    </xf>
    <xf numFmtId="0" fontId="10" fillId="0" borderId="0" xfId="0" applyFont="1" applyAlignment="1">
      <alignment horizontal="left" vertical="top"/>
    </xf>
    <xf numFmtId="6" fontId="9" fillId="0" borderId="0" xfId="0" applyNumberFormat="1" applyFont="1" applyAlignment="1">
      <alignment horizontal="left" vertical="top"/>
    </xf>
    <xf numFmtId="6" fontId="14" fillId="0" borderId="0" xfId="0" applyNumberFormat="1" applyFont="1" applyAlignment="1">
      <alignment horizontal="left" vertical="top"/>
    </xf>
    <xf numFmtId="8" fontId="9" fillId="0" borderId="0" xfId="0" applyNumberFormat="1" applyFont="1" applyAlignment="1">
      <alignment horizontal="left" vertical="top"/>
    </xf>
    <xf numFmtId="44" fontId="14" fillId="0" borderId="0" xfId="0" applyNumberFormat="1" applyFont="1" applyAlignment="1">
      <alignment horizontal="left" vertical="top"/>
    </xf>
    <xf numFmtId="0" fontId="26" fillId="4" borderId="23"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22" xfId="0" applyFont="1" applyFill="1" applyBorder="1" applyAlignment="1">
      <alignment horizontal="center" vertical="center"/>
    </xf>
    <xf numFmtId="6" fontId="25" fillId="0" borderId="1" xfId="0" applyNumberFormat="1" applyFont="1" applyBorder="1" applyAlignment="1">
      <alignment vertical="center" shrinkToFit="1"/>
    </xf>
    <xf numFmtId="6" fontId="26" fillId="0" borderId="1" xfId="0" applyNumberFormat="1" applyFont="1" applyBorder="1" applyAlignment="1">
      <alignment vertical="center" shrinkToFit="1"/>
    </xf>
    <xf numFmtId="0" fontId="27" fillId="0" borderId="22" xfId="0" applyFont="1" applyBorder="1" applyAlignment="1">
      <alignment horizontal="left" vertical="center"/>
    </xf>
    <xf numFmtId="6" fontId="26" fillId="0" borderId="2" xfId="0" applyNumberFormat="1" applyFont="1" applyBorder="1" applyAlignment="1">
      <alignment vertical="center" shrinkToFit="1"/>
    </xf>
    <xf numFmtId="6" fontId="26" fillId="0" borderId="10" xfId="0" applyNumberFormat="1" applyFont="1" applyBorder="1" applyAlignment="1">
      <alignment vertical="center" shrinkToFit="1"/>
    </xf>
    <xf numFmtId="0" fontId="25" fillId="0" borderId="11" xfId="0" applyFont="1" applyBorder="1" applyAlignment="1">
      <alignment horizontal="left" wrapText="1"/>
    </xf>
    <xf numFmtId="0" fontId="25" fillId="0" borderId="25" xfId="0" applyFont="1" applyBorder="1" applyAlignment="1">
      <alignment horizontal="left" wrapText="1"/>
    </xf>
    <xf numFmtId="0" fontId="26" fillId="0" borderId="0" xfId="0" applyFont="1" applyAlignment="1">
      <alignment horizontal="left" vertical="center"/>
    </xf>
    <xf numFmtId="6" fontId="26" fillId="0" borderId="0" xfId="0" applyNumberFormat="1" applyFont="1" applyAlignment="1">
      <alignment vertical="center" shrinkToFit="1"/>
    </xf>
    <xf numFmtId="0" fontId="25" fillId="0" borderId="0" xfId="0" applyFont="1" applyAlignment="1">
      <alignment horizontal="left" wrapText="1"/>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wrapText="1"/>
    </xf>
    <xf numFmtId="6" fontId="22" fillId="2" borderId="10" xfId="0" applyNumberFormat="1" applyFont="1" applyFill="1" applyBorder="1" applyAlignment="1" applyProtection="1">
      <alignment horizontal="left" vertical="top"/>
      <protection locked="0"/>
    </xf>
    <xf numFmtId="6" fontId="22" fillId="2" borderId="1" xfId="0" applyNumberFormat="1" applyFont="1" applyFill="1" applyBorder="1" applyAlignment="1" applyProtection="1">
      <alignment horizontal="left" vertical="top"/>
      <protection locked="0"/>
    </xf>
    <xf numFmtId="0" fontId="19" fillId="2" borderId="26" xfId="0" applyFont="1" applyFill="1" applyBorder="1" applyAlignment="1" applyProtection="1">
      <alignment horizontal="left" vertical="top"/>
      <protection locked="0"/>
    </xf>
    <xf numFmtId="0" fontId="19" fillId="2" borderId="7" xfId="0" applyFont="1" applyFill="1" applyBorder="1" applyAlignment="1" applyProtection="1">
      <alignment horizontal="left" vertical="top"/>
      <protection locked="0"/>
    </xf>
    <xf numFmtId="0" fontId="19" fillId="2" borderId="28" xfId="0" applyFont="1" applyFill="1" applyBorder="1" applyAlignment="1" applyProtection="1">
      <alignment horizontal="left" vertical="top"/>
      <protection locked="0"/>
    </xf>
    <xf numFmtId="6" fontId="19" fillId="2" borderId="26" xfId="0" applyNumberFormat="1" applyFont="1" applyFill="1" applyBorder="1" applyAlignment="1" applyProtection="1">
      <alignment horizontal="left" vertical="top"/>
      <protection locked="0"/>
    </xf>
    <xf numFmtId="6" fontId="19" fillId="2" borderId="1" xfId="0" applyNumberFormat="1" applyFont="1" applyFill="1" applyBorder="1" applyAlignment="1" applyProtection="1">
      <alignment horizontal="left" vertical="top"/>
      <protection locked="0"/>
    </xf>
    <xf numFmtId="6" fontId="19" fillId="2" borderId="7" xfId="0" applyNumberFormat="1" applyFont="1" applyFill="1" applyBorder="1" applyAlignment="1" applyProtection="1">
      <alignment horizontal="left" vertical="top"/>
      <protection locked="0"/>
    </xf>
    <xf numFmtId="6" fontId="19" fillId="2" borderId="28" xfId="0" applyNumberFormat="1" applyFont="1" applyFill="1" applyBorder="1" applyAlignment="1" applyProtection="1">
      <alignment horizontal="left" vertical="top"/>
      <protection locked="0"/>
    </xf>
    <xf numFmtId="0" fontId="19" fillId="2" borderId="14" xfId="0" applyFont="1" applyFill="1" applyBorder="1" applyAlignment="1" applyProtection="1">
      <alignment horizontal="left" vertical="top"/>
      <protection locked="0"/>
    </xf>
    <xf numFmtId="0" fontId="19" fillId="2" borderId="10" xfId="0" applyFont="1" applyFill="1" applyBorder="1" applyAlignment="1" applyProtection="1">
      <alignment horizontal="left" vertical="top"/>
      <protection locked="0"/>
    </xf>
    <xf numFmtId="6" fontId="19" fillId="2" borderId="10" xfId="0" applyNumberFormat="1" applyFont="1" applyFill="1" applyBorder="1" applyAlignment="1" applyProtection="1">
      <alignment horizontal="left" vertical="top"/>
      <protection locked="0"/>
    </xf>
    <xf numFmtId="0" fontId="19" fillId="2" borderId="9" xfId="0" applyFont="1" applyFill="1" applyBorder="1" applyAlignment="1" applyProtection="1">
      <alignment horizontal="left" vertical="top"/>
      <protection locked="0"/>
    </xf>
    <xf numFmtId="6" fontId="19" fillId="2" borderId="9" xfId="2" applyNumberFormat="1" applyFont="1" applyFill="1" applyBorder="1" applyAlignment="1" applyProtection="1">
      <alignment horizontal="left" vertical="top"/>
      <protection locked="0"/>
    </xf>
    <xf numFmtId="44" fontId="19" fillId="2" borderId="9" xfId="2" applyFont="1" applyFill="1" applyBorder="1" applyAlignment="1" applyProtection="1">
      <alignment horizontal="left" vertical="top"/>
      <protection locked="0"/>
    </xf>
    <xf numFmtId="9" fontId="19" fillId="2" borderId="1" xfId="0" applyNumberFormat="1" applyFont="1" applyFill="1" applyBorder="1" applyAlignment="1" applyProtection="1">
      <alignment horizontal="left" vertical="top"/>
      <protection locked="0"/>
    </xf>
    <xf numFmtId="9" fontId="19" fillId="2" borderId="7" xfId="0" applyNumberFormat="1" applyFont="1" applyFill="1" applyBorder="1" applyAlignment="1" applyProtection="1">
      <alignment horizontal="left" vertical="top"/>
      <protection locked="0"/>
    </xf>
    <xf numFmtId="6" fontId="22" fillId="8" borderId="1" xfId="0" applyNumberFormat="1" applyFont="1" applyFill="1" applyBorder="1" applyAlignment="1" applyProtection="1">
      <alignment horizontal="left" vertical="top"/>
      <protection locked="0"/>
    </xf>
    <xf numFmtId="0" fontId="49" fillId="2" borderId="4" xfId="0" applyFont="1" applyFill="1" applyBorder="1" applyAlignment="1" applyProtection="1">
      <alignment horizontal="left" vertical="top" wrapText="1"/>
      <protection locked="0"/>
    </xf>
    <xf numFmtId="0" fontId="49" fillId="2" borderId="2" xfId="0" applyFont="1" applyFill="1" applyBorder="1" applyAlignment="1" applyProtection="1">
      <alignment horizontal="left" vertical="top" wrapText="1"/>
      <protection locked="0"/>
    </xf>
    <xf numFmtId="0" fontId="50" fillId="2" borderId="3" xfId="0" applyFont="1" applyFill="1" applyBorder="1" applyAlignment="1" applyProtection="1">
      <alignment wrapText="1"/>
      <protection locked="0"/>
    </xf>
    <xf numFmtId="0" fontId="25" fillId="0" borderId="1" xfId="0" applyFont="1" applyBorder="1" applyAlignment="1">
      <alignment horizontal="left" vertical="top"/>
    </xf>
    <xf numFmtId="0" fontId="22" fillId="2" borderId="3" xfId="0" applyFont="1" applyFill="1" applyBorder="1" applyAlignment="1" applyProtection="1">
      <alignment horizontal="left" vertical="top"/>
      <protection locked="0"/>
    </xf>
    <xf numFmtId="0" fontId="22" fillId="2" borderId="4" xfId="0" applyFont="1" applyFill="1" applyBorder="1" applyAlignment="1" applyProtection="1">
      <alignment horizontal="left" vertical="top" wrapText="1"/>
      <protection locked="0"/>
    </xf>
    <xf numFmtId="0" fontId="22" fillId="8" borderId="4"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protection locked="0"/>
    </xf>
    <xf numFmtId="0" fontId="29" fillId="0" borderId="1" xfId="0" applyFont="1" applyBorder="1" applyAlignment="1">
      <alignment horizontal="left" vertical="top" wrapText="1"/>
    </xf>
    <xf numFmtId="0" fontId="19" fillId="3" borderId="1" xfId="0" applyFont="1" applyFill="1" applyBorder="1" applyAlignment="1">
      <alignment horizontal="left"/>
    </xf>
    <xf numFmtId="38" fontId="22" fillId="8" borderId="6" xfId="0" applyNumberFormat="1" applyFont="1" applyFill="1" applyBorder="1" applyProtection="1">
      <protection locked="0"/>
    </xf>
    <xf numFmtId="38" fontId="19" fillId="8" borderId="0" xfId="0" applyNumberFormat="1" applyFont="1" applyFill="1" applyAlignment="1" applyProtection="1">
      <alignment horizontal="right"/>
      <protection locked="0"/>
    </xf>
    <xf numFmtId="0" fontId="20" fillId="0" borderId="22" xfId="0" applyFont="1" applyBorder="1" applyAlignment="1">
      <alignment horizontal="left" vertical="center"/>
    </xf>
    <xf numFmtId="0" fontId="20" fillId="0" borderId="3" xfId="0" applyFont="1" applyBorder="1" applyAlignment="1">
      <alignment horizontal="left" vertical="center"/>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3" fillId="0" borderId="1" xfId="0" applyFont="1" applyBorder="1" applyAlignment="1">
      <alignment horizontal="left" vertical="top" wrapText="1"/>
    </xf>
    <xf numFmtId="0" fontId="23" fillId="0" borderId="1" xfId="0" applyFont="1" applyBorder="1" applyAlignment="1">
      <alignment vertical="top"/>
    </xf>
    <xf numFmtId="0" fontId="23" fillId="0" borderId="1" xfId="0" applyFont="1" applyBorder="1" applyAlignment="1">
      <alignment vertical="top" wrapText="1"/>
    </xf>
    <xf numFmtId="44" fontId="23" fillId="0" borderId="1" xfId="2" applyFont="1" applyBorder="1" applyAlignment="1">
      <alignment vertical="top" wrapText="1"/>
    </xf>
    <xf numFmtId="0" fontId="23" fillId="0" borderId="7" xfId="0" applyFont="1" applyBorder="1" applyAlignment="1">
      <alignment vertical="top" wrapText="1"/>
    </xf>
    <xf numFmtId="9" fontId="22" fillId="0" borderId="0" xfId="0" applyNumberFormat="1" applyFont="1" applyAlignment="1">
      <alignment horizontal="left"/>
    </xf>
    <xf numFmtId="0" fontId="43" fillId="0" borderId="0" xfId="0" applyFont="1" applyAlignment="1">
      <alignment shrinkToFit="1"/>
    </xf>
    <xf numFmtId="0" fontId="23" fillId="8" borderId="1" xfId="0" applyFont="1" applyFill="1" applyBorder="1" applyAlignment="1" applyProtection="1">
      <alignment vertical="top" wrapText="1"/>
      <protection locked="0"/>
    </xf>
    <xf numFmtId="0" fontId="25" fillId="0" borderId="0" xfId="0" applyFont="1" applyAlignment="1">
      <alignment vertical="center"/>
    </xf>
    <xf numFmtId="0" fontId="26" fillId="0" borderId="0" xfId="4" applyFont="1" applyAlignment="1">
      <alignment horizontal="left" vertical="center"/>
    </xf>
    <xf numFmtId="0" fontId="25" fillId="0" borderId="0" xfId="4" applyFont="1" applyAlignment="1">
      <alignment horizontal="left" vertical="center"/>
    </xf>
    <xf numFmtId="0" fontId="27" fillId="0" borderId="3" xfId="0" applyFont="1" applyBorder="1" applyAlignment="1">
      <alignment horizontal="right" vertical="center"/>
    </xf>
    <xf numFmtId="6" fontId="25" fillId="3" borderId="1" xfId="0" applyNumberFormat="1" applyFont="1" applyFill="1" applyBorder="1" applyAlignment="1">
      <alignment vertical="center" shrinkToFit="1"/>
    </xf>
    <xf numFmtId="0" fontId="25" fillId="0" borderId="1" xfId="0" applyFont="1" applyBorder="1" applyAlignment="1">
      <alignment vertical="center" shrinkToFit="1"/>
    </xf>
    <xf numFmtId="6" fontId="26" fillId="0" borderId="3" xfId="0" applyNumberFormat="1" applyFont="1" applyBorder="1" applyAlignment="1">
      <alignment vertical="center" shrinkToFit="1"/>
    </xf>
    <xf numFmtId="0" fontId="25" fillId="0" borderId="22" xfId="0" applyFont="1" applyBorder="1" applyAlignment="1">
      <alignment horizontal="left" vertical="center"/>
    </xf>
    <xf numFmtId="0" fontId="25" fillId="0" borderId="3" xfId="0" applyFont="1" applyBorder="1" applyAlignment="1">
      <alignment horizontal="left" vertical="center"/>
    </xf>
    <xf numFmtId="0" fontId="27" fillId="0" borderId="2" xfId="0" applyFont="1" applyBorder="1" applyAlignment="1">
      <alignment horizontal="right" vertical="center"/>
    </xf>
    <xf numFmtId="0" fontId="19" fillId="8" borderId="6" xfId="0" applyFont="1" applyFill="1" applyBorder="1" applyAlignment="1" applyProtection="1">
      <alignment vertical="top" wrapText="1"/>
      <protection locked="0"/>
    </xf>
    <xf numFmtId="0" fontId="19" fillId="8" borderId="15" xfId="0" applyFont="1" applyFill="1" applyBorder="1" applyAlignment="1" applyProtection="1">
      <alignment vertical="top" wrapText="1"/>
      <protection locked="0"/>
    </xf>
    <xf numFmtId="0" fontId="19" fillId="8" borderId="0" xfId="0" applyFont="1" applyFill="1" applyAlignment="1" applyProtection="1">
      <alignment vertical="top" wrapText="1"/>
      <protection locked="0"/>
    </xf>
    <xf numFmtId="0" fontId="19" fillId="8" borderId="11" xfId="0" applyFont="1" applyFill="1" applyBorder="1" applyAlignment="1" applyProtection="1">
      <alignment vertical="top" wrapText="1"/>
      <protection locked="0"/>
    </xf>
    <xf numFmtId="0" fontId="19" fillId="8" borderId="12" xfId="0" applyFont="1" applyFill="1" applyBorder="1" applyAlignment="1" applyProtection="1">
      <alignment vertical="top" wrapText="1"/>
      <protection locked="0"/>
    </xf>
    <xf numFmtId="0" fontId="19" fillId="8" borderId="14" xfId="0" applyFont="1" applyFill="1" applyBorder="1" applyAlignment="1" applyProtection="1">
      <alignment vertical="top" wrapText="1"/>
      <protection locked="0"/>
    </xf>
    <xf numFmtId="0" fontId="22" fillId="0" borderId="1" xfId="0" applyFont="1" applyBorder="1" applyAlignment="1" applyProtection="1">
      <alignment horizontal="left" vertical="top"/>
      <protection locked="0"/>
    </xf>
    <xf numFmtId="0" fontId="19" fillId="4" borderId="13" xfId="0" applyFont="1" applyFill="1" applyBorder="1" applyAlignment="1">
      <alignment horizontal="left" vertical="top"/>
    </xf>
    <xf numFmtId="0" fontId="19" fillId="4" borderId="5" xfId="0" applyFont="1" applyFill="1" applyBorder="1" applyAlignment="1">
      <alignment horizontal="left" vertical="top"/>
    </xf>
    <xf numFmtId="0" fontId="22" fillId="4" borderId="8" xfId="0" applyFont="1" applyFill="1" applyBorder="1" applyAlignment="1">
      <alignment horizontal="left" vertical="top"/>
    </xf>
    <xf numFmtId="164" fontId="22" fillId="0" borderId="1" xfId="0" applyNumberFormat="1" applyFont="1" applyBorder="1" applyAlignment="1">
      <alignment horizontal="left" vertical="top"/>
    </xf>
    <xf numFmtId="164" fontId="22" fillId="0" borderId="14" xfId="0" applyNumberFormat="1" applyFont="1" applyBorder="1" applyAlignment="1">
      <alignment horizontal="left" vertical="top"/>
    </xf>
    <xf numFmtId="0" fontId="21" fillId="0" borderId="11" xfId="0" applyFont="1" applyBorder="1" applyAlignment="1">
      <alignment horizontal="left" vertical="top"/>
    </xf>
    <xf numFmtId="0" fontId="21" fillId="0" borderId="12" xfId="0" applyFont="1" applyBorder="1" applyAlignment="1">
      <alignment horizontal="left" vertical="top"/>
    </xf>
    <xf numFmtId="0" fontId="21" fillId="0" borderId="14" xfId="0" applyFont="1" applyBorder="1" applyAlignment="1">
      <alignment horizontal="left" vertical="top"/>
    </xf>
    <xf numFmtId="164" fontId="35" fillId="0" borderId="10" xfId="0" applyNumberFormat="1" applyFont="1" applyBorder="1" applyAlignment="1">
      <alignment horizontal="left" vertical="top"/>
    </xf>
    <xf numFmtId="164" fontId="35" fillId="0" borderId="0" xfId="0" applyNumberFormat="1" applyFont="1" applyAlignment="1">
      <alignment horizontal="left" vertical="top"/>
    </xf>
    <xf numFmtId="0" fontId="22" fillId="4" borderId="3" xfId="0" applyFont="1" applyFill="1" applyBorder="1" applyAlignment="1">
      <alignment horizontal="left" vertical="top"/>
    </xf>
    <xf numFmtId="0" fontId="36" fillId="0" borderId="4" xfId="0" applyFont="1" applyBorder="1" applyAlignment="1">
      <alignment horizontal="left" vertical="top"/>
    </xf>
    <xf numFmtId="0" fontId="21" fillId="0" borderId="3" xfId="0" applyFont="1" applyBorder="1" applyAlignment="1">
      <alignment horizontal="left" vertical="top"/>
    </xf>
    <xf numFmtId="44" fontId="37" fillId="0" borderId="10" xfId="0" applyNumberFormat="1" applyFont="1" applyBorder="1" applyAlignment="1">
      <alignment horizontal="left" vertical="top"/>
    </xf>
    <xf numFmtId="44" fontId="35" fillId="0" borderId="1" xfId="0" applyNumberFormat="1" applyFont="1" applyBorder="1" applyAlignment="1">
      <alignment horizontal="left" vertical="top"/>
    </xf>
    <xf numFmtId="0" fontId="36" fillId="0" borderId="13" xfId="0" applyFont="1" applyBorder="1" applyAlignment="1">
      <alignment horizontal="left" vertical="top"/>
    </xf>
    <xf numFmtId="0" fontId="36" fillId="0" borderId="5" xfId="0" applyFont="1" applyBorder="1" applyAlignment="1">
      <alignment horizontal="left" vertical="top"/>
    </xf>
    <xf numFmtId="164" fontId="19" fillId="7" borderId="0" xfId="0" applyNumberFormat="1" applyFont="1" applyFill="1" applyAlignment="1">
      <alignment horizontal="left" vertical="top"/>
    </xf>
    <xf numFmtId="44" fontId="19" fillId="0" borderId="1" xfId="0" applyNumberFormat="1" applyFont="1" applyBorder="1" applyAlignment="1">
      <alignment horizontal="left" vertical="top"/>
    </xf>
    <xf numFmtId="0" fontId="36" fillId="0" borderId="11" xfId="0" applyFont="1" applyBorder="1" applyAlignment="1">
      <alignment horizontal="left" vertical="top"/>
    </xf>
    <xf numFmtId="0" fontId="36" fillId="0" borderId="12" xfId="0" applyFont="1" applyBorder="1" applyAlignment="1">
      <alignment horizontal="left" vertical="top"/>
    </xf>
    <xf numFmtId="164" fontId="34" fillId="0" borderId="14" xfId="0" applyNumberFormat="1" applyFont="1" applyBorder="1" applyAlignment="1">
      <alignment horizontal="left" vertical="top"/>
    </xf>
    <xf numFmtId="0" fontId="22" fillId="0" borderId="14" xfId="0" applyFont="1" applyBorder="1" applyAlignment="1">
      <alignment horizontal="left" vertical="top"/>
    </xf>
    <xf numFmtId="164" fontId="35" fillId="0" borderId="1" xfId="0" applyNumberFormat="1" applyFont="1" applyBorder="1" applyAlignment="1">
      <alignment horizontal="left" vertical="top"/>
    </xf>
    <xf numFmtId="0" fontId="38" fillId="0" borderId="4" xfId="0" applyFont="1" applyBorder="1" applyAlignment="1">
      <alignment horizontal="left" vertical="top"/>
    </xf>
    <xf numFmtId="3" fontId="26" fillId="0" borderId="0" xfId="0" applyNumberFormat="1" applyFont="1"/>
    <xf numFmtId="0" fontId="34" fillId="0" borderId="0" xfId="0" applyFont="1" applyAlignment="1">
      <alignment horizontal="left"/>
    </xf>
    <xf numFmtId="0" fontId="39" fillId="0" borderId="0" xfId="0" applyFont="1" applyAlignment="1">
      <alignment horizontal="left"/>
    </xf>
    <xf numFmtId="0" fontId="40" fillId="0" borderId="0" xfId="0" applyFont="1" applyAlignment="1">
      <alignment horizontal="left"/>
    </xf>
    <xf numFmtId="0" fontId="35" fillId="0" borderId="0" xfId="0" applyFont="1" applyAlignment="1">
      <alignment horizontal="right"/>
    </xf>
    <xf numFmtId="0" fontId="35" fillId="0" borderId="0" xfId="0" applyFont="1" applyAlignment="1">
      <alignment horizontal="centerContinuous"/>
    </xf>
    <xf numFmtId="0" fontId="23" fillId="0" borderId="0" xfId="0" applyFont="1" applyAlignment="1">
      <alignment horizontal="right"/>
    </xf>
    <xf numFmtId="0" fontId="41" fillId="0" borderId="0" xfId="0" applyFont="1" applyAlignment="1">
      <alignment horizontal="left"/>
    </xf>
    <xf numFmtId="0" fontId="35" fillId="4" borderId="4" xfId="0" applyFont="1" applyFill="1" applyBorder="1" applyAlignment="1">
      <alignment horizontal="left"/>
    </xf>
    <xf numFmtId="0" fontId="35" fillId="4" borderId="2" xfId="0" applyFont="1" applyFill="1" applyBorder="1" applyAlignment="1">
      <alignment horizontal="left" wrapText="1"/>
    </xf>
    <xf numFmtId="0" fontId="35" fillId="4" borderId="1" xfId="0" applyFont="1" applyFill="1" applyBorder="1" applyAlignment="1">
      <alignment horizontal="right" wrapText="1"/>
    </xf>
    <xf numFmtId="0" fontId="35" fillId="4" borderId="4" xfId="0" applyFont="1" applyFill="1" applyBorder="1" applyAlignment="1">
      <alignment horizontal="right" wrapText="1"/>
    </xf>
    <xf numFmtId="0" fontId="35" fillId="4" borderId="2" xfId="0" applyFont="1" applyFill="1" applyBorder="1" applyAlignment="1">
      <alignment horizontal="right" wrapText="1"/>
    </xf>
    <xf numFmtId="37" fontId="19" fillId="0" borderId="0" xfId="0" applyNumberFormat="1" applyFont="1" applyAlignment="1">
      <alignment horizontal="left"/>
    </xf>
    <xf numFmtId="165" fontId="22" fillId="0" borderId="0" xfId="0" applyNumberFormat="1" applyFont="1" applyAlignment="1">
      <alignment shrinkToFit="1"/>
    </xf>
    <xf numFmtId="38" fontId="19" fillId="0" borderId="13" xfId="0" applyNumberFormat="1" applyFont="1" applyBorder="1" applyAlignment="1">
      <alignment horizontal="right"/>
    </xf>
    <xf numFmtId="38" fontId="22" fillId="0" borderId="6" xfId="0" applyNumberFormat="1" applyFont="1" applyBorder="1"/>
    <xf numFmtId="37" fontId="21" fillId="0" borderId="16" xfId="0" applyNumberFormat="1" applyFont="1" applyBorder="1" applyAlignment="1">
      <alignment horizontal="left"/>
    </xf>
    <xf numFmtId="38" fontId="21" fillId="0" borderId="18" xfId="0" applyNumberFormat="1" applyFont="1" applyBorder="1" applyAlignment="1">
      <alignment horizontal="right"/>
    </xf>
    <xf numFmtId="165" fontId="22" fillId="0" borderId="17" xfId="0" applyNumberFormat="1" applyFont="1" applyBorder="1"/>
    <xf numFmtId="38" fontId="21" fillId="0" borderId="16" xfId="0" applyNumberFormat="1" applyFont="1" applyBorder="1" applyAlignment="1">
      <alignment horizontal="right"/>
    </xf>
    <xf numFmtId="37" fontId="21" fillId="0" borderId="0" xfId="0" applyNumberFormat="1" applyFont="1" applyAlignment="1">
      <alignment horizontal="left"/>
    </xf>
    <xf numFmtId="38" fontId="21" fillId="0" borderId="6" xfId="0" applyNumberFormat="1" applyFont="1" applyBorder="1" applyAlignment="1">
      <alignment horizontal="right"/>
    </xf>
    <xf numFmtId="38" fontId="21" fillId="0" borderId="0" xfId="0" applyNumberFormat="1" applyFont="1" applyAlignment="1">
      <alignment horizontal="right"/>
    </xf>
    <xf numFmtId="0" fontId="21" fillId="0" borderId="0" xfId="0" applyFont="1" applyAlignment="1">
      <alignment horizontal="left"/>
    </xf>
    <xf numFmtId="0" fontId="22" fillId="0" borderId="0" xfId="0" applyFont="1" applyAlignment="1">
      <alignment horizontal="left"/>
    </xf>
    <xf numFmtId="38" fontId="22" fillId="0" borderId="6" xfId="0" applyNumberFormat="1" applyFont="1" applyBorder="1" applyAlignment="1">
      <alignment horizontal="right"/>
    </xf>
    <xf numFmtId="38" fontId="35" fillId="0" borderId="6" xfId="0" applyNumberFormat="1" applyFont="1" applyBorder="1" applyAlignment="1">
      <alignment horizontal="right"/>
    </xf>
    <xf numFmtId="38" fontId="35" fillId="0" borderId="0" xfId="0" applyNumberFormat="1" applyFont="1" applyAlignment="1">
      <alignment horizontal="right"/>
    </xf>
    <xf numFmtId="165" fontId="22" fillId="0" borderId="0" xfId="0" applyNumberFormat="1" applyFont="1" applyAlignment="1">
      <alignment horizontal="right"/>
    </xf>
    <xf numFmtId="37" fontId="21" fillId="0" borderId="4" xfId="0" applyNumberFormat="1" applyFont="1" applyBorder="1" applyAlignment="1">
      <alignment horizontal="left"/>
    </xf>
    <xf numFmtId="37" fontId="21" fillId="0" borderId="2" xfId="0" applyNumberFormat="1" applyFont="1" applyBorder="1" applyAlignment="1">
      <alignment horizontal="left"/>
    </xf>
    <xf numFmtId="165" fontId="22" fillId="0" borderId="2" xfId="0" applyNumberFormat="1" applyFont="1" applyBorder="1"/>
    <xf numFmtId="38" fontId="21" fillId="0" borderId="4" xfId="0" applyNumberFormat="1" applyFont="1" applyBorder="1" applyAlignment="1">
      <alignment horizontal="right"/>
    </xf>
    <xf numFmtId="38" fontId="21" fillId="0" borderId="2" xfId="0" applyNumberFormat="1" applyFont="1" applyBorder="1" applyAlignment="1">
      <alignment horizontal="right"/>
    </xf>
    <xf numFmtId="165" fontId="35" fillId="0" borderId="0" xfId="0" applyNumberFormat="1" applyFont="1" applyAlignment="1">
      <alignment horizontal="right"/>
    </xf>
    <xf numFmtId="0" fontId="35" fillId="4" borderId="4" xfId="0" applyFont="1" applyFill="1" applyBorder="1" applyAlignment="1">
      <alignment horizontal="left" wrapText="1"/>
    </xf>
    <xf numFmtId="37" fontId="19" fillId="0" borderId="0" xfId="0" applyNumberFormat="1" applyFont="1"/>
    <xf numFmtId="37" fontId="22" fillId="0" borderId="0" xfId="0" applyNumberFormat="1" applyFont="1"/>
    <xf numFmtId="0" fontId="35" fillId="0" borderId="0" xfId="0" applyFont="1" applyAlignment="1">
      <alignment horizontal="left"/>
    </xf>
    <xf numFmtId="38" fontId="35" fillId="0" borderId="4" xfId="0" applyNumberFormat="1" applyFont="1" applyBorder="1" applyAlignment="1">
      <alignment horizontal="right"/>
    </xf>
    <xf numFmtId="38" fontId="35" fillId="0" borderId="2" xfId="0" applyNumberFormat="1" applyFont="1" applyBorder="1" applyAlignment="1">
      <alignment horizontal="right"/>
    </xf>
    <xf numFmtId="38" fontId="35" fillId="0" borderId="3" xfId="0" applyNumberFormat="1" applyFont="1" applyBorder="1" applyAlignment="1">
      <alignment horizontal="right"/>
    </xf>
    <xf numFmtId="37" fontId="35" fillId="0" borderId="0" xfId="0" applyNumberFormat="1" applyFont="1"/>
    <xf numFmtId="37" fontId="35" fillId="0" borderId="0" xfId="0" applyNumberFormat="1" applyFont="1" applyAlignment="1">
      <alignment horizontal="left"/>
    </xf>
    <xf numFmtId="38" fontId="35" fillId="0" borderId="18" xfId="0" applyNumberFormat="1" applyFont="1" applyBorder="1" applyAlignment="1">
      <alignment horizontal="right"/>
    </xf>
    <xf numFmtId="38" fontId="35" fillId="0" borderId="16" xfId="0" applyNumberFormat="1" applyFont="1" applyBorder="1" applyAlignment="1">
      <alignment horizontal="right"/>
    </xf>
    <xf numFmtId="37" fontId="35" fillId="0" borderId="0" xfId="0" applyNumberFormat="1" applyFont="1" applyAlignment="1">
      <alignment horizontal="right"/>
    </xf>
    <xf numFmtId="37" fontId="22" fillId="0" borderId="13" xfId="0" applyNumberFormat="1" applyFont="1" applyBorder="1"/>
    <xf numFmtId="37" fontId="22" fillId="0" borderId="5" xfId="0" applyNumberFormat="1" applyFont="1" applyBorder="1"/>
    <xf numFmtId="37" fontId="22" fillId="0" borderId="8" xfId="0" applyNumberFormat="1" applyFont="1" applyBorder="1"/>
    <xf numFmtId="37" fontId="22" fillId="0" borderId="6" xfId="0" applyNumberFormat="1" applyFont="1" applyBorder="1"/>
    <xf numFmtId="37" fontId="22" fillId="0" borderId="15" xfId="0" applyNumberFormat="1" applyFont="1" applyBorder="1"/>
    <xf numFmtId="37" fontId="22" fillId="0" borderId="6" xfId="0" applyNumberFormat="1" applyFont="1" applyBorder="1" applyAlignment="1">
      <alignment vertical="center"/>
    </xf>
    <xf numFmtId="37" fontId="22" fillId="0" borderId="0" xfId="0" applyNumberFormat="1" applyFont="1" applyAlignment="1">
      <alignment vertical="center"/>
    </xf>
    <xf numFmtId="37" fontId="22" fillId="0" borderId="15" xfId="0" applyNumberFormat="1" applyFont="1" applyBorder="1" applyAlignment="1">
      <alignment vertical="center"/>
    </xf>
    <xf numFmtId="38" fontId="22" fillId="0" borderId="16" xfId="0" applyNumberFormat="1" applyFont="1" applyBorder="1" applyAlignment="1">
      <alignment horizontal="right" vertical="center"/>
    </xf>
    <xf numFmtId="38" fontId="35" fillId="0" borderId="19" xfId="0" applyNumberFormat="1" applyFont="1" applyBorder="1" applyAlignment="1">
      <alignment horizontal="right"/>
    </xf>
    <xf numFmtId="39" fontId="35" fillId="0" borderId="15" xfId="0" applyNumberFormat="1" applyFont="1" applyBorder="1" applyAlignment="1">
      <alignment horizontal="left"/>
    </xf>
    <xf numFmtId="37" fontId="35" fillId="0" borderId="6" xfId="0" applyNumberFormat="1" applyFont="1" applyBorder="1" applyAlignment="1">
      <alignment horizontal="left"/>
    </xf>
    <xf numFmtId="37" fontId="35" fillId="0" borderId="15" xfId="0" applyNumberFormat="1" applyFont="1" applyBorder="1" applyAlignment="1">
      <alignment horizontal="left"/>
    </xf>
    <xf numFmtId="39" fontId="35" fillId="4" borderId="4" xfId="0" applyNumberFormat="1" applyFont="1" applyFill="1" applyBorder="1" applyAlignment="1">
      <alignment horizontal="left"/>
    </xf>
    <xf numFmtId="39" fontId="35" fillId="4" borderId="2" xfId="0" applyNumberFormat="1" applyFont="1" applyFill="1" applyBorder="1" applyAlignment="1">
      <alignment horizontal="left"/>
    </xf>
    <xf numFmtId="0" fontId="22" fillId="4" borderId="3" xfId="0" applyFont="1" applyFill="1" applyBorder="1"/>
    <xf numFmtId="166" fontId="35" fillId="4" borderId="0" xfId="0" applyNumberFormat="1" applyFont="1" applyFill="1" applyAlignment="1">
      <alignment horizontal="right"/>
    </xf>
    <xf numFmtId="40" fontId="35" fillId="4" borderId="0" xfId="0" applyNumberFormat="1" applyFont="1" applyFill="1" applyAlignment="1">
      <alignment horizontal="right"/>
    </xf>
    <xf numFmtId="0" fontId="19" fillId="0" borderId="6" xfId="0" applyFont="1" applyBorder="1"/>
    <xf numFmtId="0" fontId="19" fillId="0" borderId="15" xfId="0" applyFont="1" applyBorder="1"/>
    <xf numFmtId="38" fontId="19" fillId="0" borderId="0" xfId="0" applyNumberFormat="1" applyFont="1"/>
    <xf numFmtId="37" fontId="44" fillId="0" borderId="6" xfId="0" applyNumberFormat="1" applyFont="1" applyBorder="1"/>
    <xf numFmtId="9" fontId="45" fillId="0" borderId="0" xfId="0" applyNumberFormat="1" applyFont="1"/>
    <xf numFmtId="0" fontId="24" fillId="0" borderId="15" xfId="0" applyFont="1" applyBorder="1" applyAlignment="1">
      <alignment horizontal="centerContinuous"/>
    </xf>
    <xf numFmtId="38" fontId="24" fillId="0" borderId="0" xfId="0" applyNumberFormat="1" applyFont="1" applyAlignment="1">
      <alignment horizontal="centerContinuous"/>
    </xf>
    <xf numFmtId="38" fontId="24" fillId="0" borderId="0" xfId="0" applyNumberFormat="1" applyFont="1"/>
    <xf numFmtId="38" fontId="45" fillId="0" borderId="0" xfId="0" applyNumberFormat="1" applyFont="1"/>
    <xf numFmtId="38" fontId="46" fillId="0" borderId="0" xfId="0" applyNumberFormat="1" applyFont="1" applyAlignment="1">
      <alignment horizontal="center"/>
    </xf>
    <xf numFmtId="38" fontId="24" fillId="7" borderId="0" xfId="2" applyNumberFormat="1" applyFont="1" applyFill="1" applyBorder="1" applyProtection="1"/>
    <xf numFmtId="38" fontId="45" fillId="0" borderId="0" xfId="0" applyNumberFormat="1" applyFont="1" applyAlignment="1">
      <alignment horizontal="center"/>
    </xf>
    <xf numFmtId="37" fontId="24" fillId="0" borderId="6" xfId="0" applyNumberFormat="1" applyFont="1" applyBorder="1"/>
    <xf numFmtId="0" fontId="24" fillId="0" borderId="15" xfId="0" applyFont="1" applyBorder="1"/>
    <xf numFmtId="37" fontId="24" fillId="7" borderId="4" xfId="0" applyNumberFormat="1" applyFont="1" applyFill="1" applyBorder="1"/>
    <xf numFmtId="9" fontId="45" fillId="7" borderId="2" xfId="0" applyNumberFormat="1" applyFont="1" applyFill="1" applyBorder="1"/>
    <xf numFmtId="37" fontId="42" fillId="0" borderId="1" xfId="0" applyNumberFormat="1" applyFont="1" applyBorder="1"/>
    <xf numFmtId="0" fontId="24" fillId="0" borderId="1" xfId="0" applyFont="1" applyBorder="1"/>
    <xf numFmtId="0" fontId="24" fillId="7" borderId="3" xfId="0" applyFont="1" applyFill="1" applyBorder="1"/>
    <xf numFmtId="37" fontId="42" fillId="0" borderId="6" xfId="0" applyNumberFormat="1" applyFont="1" applyBorder="1"/>
    <xf numFmtId="37" fontId="22" fillId="0" borderId="4" xfId="0" applyNumberFormat="1" applyFont="1" applyBorder="1"/>
    <xf numFmtId="9" fontId="35" fillId="0" borderId="2" xfId="0" applyNumberFormat="1" applyFont="1" applyBorder="1"/>
    <xf numFmtId="165" fontId="22" fillId="0" borderId="3" xfId="0" applyNumberFormat="1" applyFont="1" applyBorder="1" applyAlignment="1">
      <alignment shrinkToFit="1"/>
    </xf>
    <xf numFmtId="38" fontId="22" fillId="0" borderId="1" xfId="0" applyNumberFormat="1" applyFont="1" applyBorder="1" applyAlignment="1">
      <alignment horizontal="right"/>
    </xf>
    <xf numFmtId="0" fontId="22" fillId="0" borderId="0" xfId="0" applyFont="1" applyAlignment="1">
      <alignment horizontal="right"/>
    </xf>
    <xf numFmtId="165" fontId="22" fillId="0" borderId="2" xfId="0" applyNumberFormat="1" applyFont="1" applyBorder="1" applyAlignment="1">
      <alignment shrinkToFit="1"/>
    </xf>
    <xf numFmtId="0" fontId="22" fillId="0" borderId="0" xfId="0" applyFont="1" applyAlignment="1">
      <alignment horizontal="center"/>
    </xf>
    <xf numFmtId="0" fontId="42" fillId="5" borderId="0" xfId="0" applyFont="1" applyFill="1"/>
    <xf numFmtId="0" fontId="25" fillId="0" borderId="0" xfId="0" applyFont="1" applyAlignment="1">
      <alignment vertical="top"/>
    </xf>
    <xf numFmtId="3" fontId="26" fillId="0" borderId="0" xfId="0" applyNumberFormat="1" applyFont="1" applyAlignment="1">
      <alignment vertical="top"/>
    </xf>
    <xf numFmtId="0" fontId="23" fillId="11" borderId="1" xfId="0" applyFont="1" applyFill="1" applyBorder="1" applyAlignment="1">
      <alignment vertical="top" wrapText="1"/>
    </xf>
    <xf numFmtId="0" fontId="23" fillId="11" borderId="1" xfId="0" applyFont="1" applyFill="1" applyBorder="1" applyAlignment="1">
      <alignment vertical="top"/>
    </xf>
    <xf numFmtId="0" fontId="52" fillId="0" borderId="1" xfId="0" applyFont="1" applyBorder="1" applyAlignment="1">
      <alignment vertical="top"/>
    </xf>
    <xf numFmtId="0" fontId="52" fillId="12" borderId="1" xfId="0" applyFont="1" applyFill="1" applyBorder="1" applyAlignment="1">
      <alignment vertical="top"/>
    </xf>
    <xf numFmtId="0" fontId="50" fillId="0" borderId="0" xfId="0" applyFont="1" applyAlignment="1">
      <alignment vertical="top"/>
    </xf>
    <xf numFmtId="0" fontId="23" fillId="8" borderId="1" xfId="0" applyFont="1" applyFill="1" applyBorder="1" applyAlignment="1" applyProtection="1">
      <alignment vertical="top"/>
      <protection locked="0"/>
    </xf>
    <xf numFmtId="3" fontId="23" fillId="0" borderId="1" xfId="0" applyNumberFormat="1" applyFont="1" applyBorder="1" applyAlignment="1">
      <alignment vertical="top" wrapText="1"/>
    </xf>
    <xf numFmtId="0" fontId="22" fillId="2" borderId="2" xfId="0" applyFont="1" applyFill="1" applyBorder="1" applyAlignment="1" applyProtection="1">
      <alignment horizontal="left" vertical="top" wrapText="1"/>
      <protection locked="0"/>
    </xf>
    <xf numFmtId="0" fontId="25" fillId="2" borderId="3" xfId="0" applyFont="1" applyFill="1" applyBorder="1" applyAlignment="1" applyProtection="1">
      <alignment wrapText="1"/>
      <protection locked="0"/>
    </xf>
    <xf numFmtId="44" fontId="0" fillId="0" borderId="0" xfId="0" applyNumberFormat="1" applyAlignment="1">
      <alignment horizontal="left" vertical="center" indent="5"/>
    </xf>
    <xf numFmtId="6" fontId="59" fillId="0" borderId="0" xfId="0" applyNumberFormat="1" applyFont="1"/>
    <xf numFmtId="0" fontId="22" fillId="8" borderId="3" xfId="0" applyFont="1" applyFill="1" applyBorder="1" applyAlignment="1" applyProtection="1">
      <alignment horizontal="left" vertical="top" wrapText="1"/>
      <protection locked="0"/>
    </xf>
    <xf numFmtId="0" fontId="21" fillId="0" borderId="2" xfId="0" applyFont="1" applyBorder="1"/>
    <xf numFmtId="0" fontId="21" fillId="4" borderId="3" xfId="0" applyFont="1" applyFill="1" applyBorder="1" applyAlignment="1">
      <alignment horizontal="center" vertical="top" wrapText="1"/>
    </xf>
    <xf numFmtId="0" fontId="21" fillId="4" borderId="1" xfId="0" applyFont="1" applyFill="1" applyBorder="1" applyAlignment="1">
      <alignment horizontal="center" vertical="top" wrapText="1"/>
    </xf>
    <xf numFmtId="0" fontId="19" fillId="0" borderId="0" xfId="0" applyFont="1" applyAlignment="1">
      <alignment vertical="top"/>
    </xf>
    <xf numFmtId="0" fontId="22" fillId="6" borderId="3" xfId="0" applyFont="1" applyFill="1" applyBorder="1" applyAlignment="1">
      <alignment horizontal="center"/>
    </xf>
    <xf numFmtId="0" fontId="22" fillId="6" borderId="1" xfId="0" applyFont="1" applyFill="1" applyBorder="1" applyAlignment="1">
      <alignment horizontal="center"/>
    </xf>
    <xf numFmtId="0" fontId="25" fillId="0" borderId="1" xfId="0" applyFont="1" applyBorder="1" applyAlignment="1">
      <alignment horizontal="center"/>
    </xf>
    <xf numFmtId="0" fontId="49" fillId="0" borderId="0" xfId="0" applyFont="1" applyAlignment="1">
      <alignment horizontal="center"/>
    </xf>
    <xf numFmtId="0" fontId="19" fillId="4" borderId="4" xfId="0" applyFont="1" applyFill="1" applyBorder="1"/>
    <xf numFmtId="0" fontId="22" fillId="4" borderId="3" xfId="0" applyFont="1" applyFill="1" applyBorder="1" applyAlignment="1">
      <alignment horizontal="center"/>
    </xf>
    <xf numFmtId="0" fontId="19" fillId="4" borderId="1" xfId="0" applyFont="1" applyFill="1" applyBorder="1" applyAlignment="1">
      <alignment horizontal="center"/>
    </xf>
    <xf numFmtId="0" fontId="19" fillId="0" borderId="0" xfId="0" applyFont="1" applyAlignment="1">
      <alignment horizontal="center"/>
    </xf>
    <xf numFmtId="0" fontId="25" fillId="0" borderId="13" xfId="0" applyFont="1" applyBorder="1" applyAlignment="1">
      <alignment horizontal="left" vertical="top" wrapText="1"/>
    </xf>
    <xf numFmtId="168" fontId="22" fillId="0" borderId="1" xfId="0" applyNumberFormat="1" applyFont="1" applyBorder="1" applyAlignment="1">
      <alignment vertical="top" wrapText="1"/>
    </xf>
    <xf numFmtId="0" fontId="19" fillId="0" borderId="1" xfId="0" applyFont="1" applyBorder="1"/>
    <xf numFmtId="6" fontId="19" fillId="0" borderId="1" xfId="0" applyNumberFormat="1" applyFont="1" applyBorder="1"/>
    <xf numFmtId="38" fontId="22" fillId="0" borderId="1" xfId="0" applyNumberFormat="1" applyFont="1" applyBorder="1"/>
    <xf numFmtId="38" fontId="22" fillId="0" borderId="4" xfId="0" applyNumberFormat="1" applyFont="1" applyBorder="1"/>
    <xf numFmtId="2" fontId="22" fillId="0" borderId="1" xfId="0" applyNumberFormat="1" applyFont="1" applyBorder="1"/>
    <xf numFmtId="40" fontId="22" fillId="0" borderId="1" xfId="0" applyNumberFormat="1" applyFont="1" applyBorder="1"/>
    <xf numFmtId="40" fontId="19" fillId="0" borderId="0" xfId="0" applyNumberFormat="1" applyFont="1"/>
    <xf numFmtId="0" fontId="20" fillId="2" borderId="1" xfId="0" applyFont="1" applyFill="1" applyBorder="1"/>
    <xf numFmtId="0" fontId="20" fillId="2" borderId="1" xfId="0" applyFont="1" applyFill="1" applyBorder="1" applyAlignment="1">
      <alignment vertical="top"/>
    </xf>
    <xf numFmtId="0" fontId="20" fillId="2" borderId="10" xfId="0" applyFont="1" applyFill="1" applyBorder="1"/>
    <xf numFmtId="0" fontId="19" fillId="0" borderId="4" xfId="0" applyFont="1" applyBorder="1" applyAlignment="1">
      <alignment horizontal="left"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33" fillId="0" borderId="4" xfId="0" applyFont="1" applyBorder="1" applyAlignment="1">
      <alignment horizontal="left" vertical="top"/>
    </xf>
    <xf numFmtId="0" fontId="33" fillId="0" borderId="2" xfId="0" applyFont="1" applyBorder="1" applyAlignment="1">
      <alignment horizontal="left" vertical="top"/>
    </xf>
    <xf numFmtId="0" fontId="21" fillId="9" borderId="4" xfId="0" applyFont="1" applyFill="1" applyBorder="1" applyAlignment="1">
      <alignment horizontal="left" vertical="top" wrapText="1"/>
    </xf>
    <xf numFmtId="0" fontId="27" fillId="9" borderId="2" xfId="0" applyFont="1" applyFill="1" applyBorder="1" applyAlignment="1">
      <alignment horizontal="left" vertical="top" wrapText="1"/>
    </xf>
    <xf numFmtId="0" fontId="27" fillId="9" borderId="3" xfId="0" applyFont="1" applyFill="1" applyBorder="1" applyAlignment="1">
      <alignment horizontal="left" vertical="top" wrapText="1"/>
    </xf>
    <xf numFmtId="0" fontId="60" fillId="10" borderId="4" xfId="0" applyFont="1" applyFill="1" applyBorder="1" applyAlignment="1">
      <alignment horizontal="left" vertical="top" wrapText="1"/>
    </xf>
    <xf numFmtId="0" fontId="23" fillId="10" borderId="2" xfId="0" applyFont="1" applyFill="1" applyBorder="1" applyAlignment="1">
      <alignment horizontal="left" vertical="top" wrapText="1"/>
    </xf>
    <xf numFmtId="0" fontId="23" fillId="10" borderId="3" xfId="0" applyFont="1" applyFill="1" applyBorder="1" applyAlignment="1">
      <alignment horizontal="left" vertical="top" wrapText="1"/>
    </xf>
    <xf numFmtId="0" fontId="15" fillId="10" borderId="4" xfId="0" applyFont="1" applyFill="1" applyBorder="1" applyAlignment="1">
      <alignment horizontal="left" vertical="top" wrapText="1"/>
    </xf>
    <xf numFmtId="0" fontId="19" fillId="10" borderId="4" xfId="0" applyFont="1" applyFill="1" applyBorder="1" applyAlignment="1">
      <alignment horizontal="left" vertical="top" wrapText="1"/>
    </xf>
    <xf numFmtId="0" fontId="53" fillId="0" borderId="4" xfId="0" applyFont="1" applyBorder="1" applyAlignment="1">
      <alignment horizontal="left" vertical="top" wrapText="1"/>
    </xf>
    <xf numFmtId="0" fontId="54" fillId="0" borderId="2" xfId="0" applyFont="1" applyBorder="1" applyAlignment="1">
      <alignment horizontal="left" vertical="top" wrapText="1"/>
    </xf>
    <xf numFmtId="0" fontId="54" fillId="0" borderId="3"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49" fillId="2" borderId="4" xfId="0" applyFont="1" applyFill="1" applyBorder="1" applyAlignment="1" applyProtection="1">
      <alignment horizontal="left" vertical="top" wrapText="1"/>
      <protection locked="0"/>
    </xf>
    <xf numFmtId="0" fontId="49" fillId="2" borderId="2" xfId="0" applyFont="1" applyFill="1" applyBorder="1" applyAlignment="1" applyProtection="1">
      <alignment horizontal="left" vertical="top" wrapText="1"/>
      <protection locked="0"/>
    </xf>
    <xf numFmtId="0" fontId="50" fillId="2" borderId="3" xfId="0" applyFont="1" applyFill="1" applyBorder="1" applyAlignment="1" applyProtection="1">
      <alignment wrapText="1"/>
      <protection locked="0"/>
    </xf>
    <xf numFmtId="0" fontId="22" fillId="2" borderId="4"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5" fillId="2" borderId="3" xfId="0" applyFont="1" applyFill="1" applyBorder="1" applyAlignment="1" applyProtection="1">
      <alignment wrapText="1"/>
      <protection locked="0"/>
    </xf>
    <xf numFmtId="0" fontId="22" fillId="8" borderId="4" xfId="0" applyFont="1" applyFill="1" applyBorder="1" applyAlignment="1" applyProtection="1">
      <alignment horizontal="left" vertical="top" wrapText="1"/>
      <protection locked="0"/>
    </xf>
    <xf numFmtId="0" fontId="22" fillId="8" borderId="3" xfId="0" applyFont="1" applyFill="1" applyBorder="1" applyAlignment="1" applyProtection="1">
      <alignment horizontal="left" vertical="top" wrapText="1"/>
      <protection locked="0"/>
    </xf>
    <xf numFmtId="0" fontId="22" fillId="0" borderId="4" xfId="0" applyFont="1" applyBorder="1" applyAlignment="1">
      <alignment horizontal="left" vertical="top" wrapText="1"/>
    </xf>
    <xf numFmtId="0" fontId="22" fillId="0" borderId="2" xfId="0" applyFont="1" applyBorder="1" applyAlignment="1">
      <alignment horizontal="left" vertical="top" wrapText="1"/>
    </xf>
    <xf numFmtId="0" fontId="25" fillId="0" borderId="2" xfId="0" applyFont="1" applyBorder="1" applyAlignment="1">
      <alignment wrapText="1"/>
    </xf>
    <xf numFmtId="0" fontId="25" fillId="0" borderId="3" xfId="0" applyFont="1" applyBorder="1" applyAlignment="1">
      <alignment wrapText="1"/>
    </xf>
    <xf numFmtId="0" fontId="19" fillId="0" borderId="4" xfId="0" applyFont="1" applyBorder="1" applyAlignment="1">
      <alignment horizontal="left" vertical="top"/>
    </xf>
    <xf numFmtId="0" fontId="19" fillId="0" borderId="2" xfId="0" applyFont="1" applyBorder="1" applyAlignment="1">
      <alignment horizontal="left" vertical="top"/>
    </xf>
    <xf numFmtId="0" fontId="19" fillId="0" borderId="3" xfId="0" applyFont="1" applyBorder="1" applyAlignment="1">
      <alignment horizontal="left" vertical="top"/>
    </xf>
    <xf numFmtId="0" fontId="22" fillId="0" borderId="4" xfId="0" applyFont="1" applyBorder="1" applyAlignment="1">
      <alignment horizontal="left" vertical="top"/>
    </xf>
    <xf numFmtId="0" fontId="25" fillId="0" borderId="2" xfId="0" applyFont="1" applyBorder="1" applyAlignment="1">
      <alignment horizontal="left" vertical="top"/>
    </xf>
    <xf numFmtId="0" fontId="25" fillId="0" borderId="3" xfId="0" applyFont="1" applyBorder="1" applyAlignment="1">
      <alignment horizontal="left" vertical="top"/>
    </xf>
    <xf numFmtId="0" fontId="22" fillId="0" borderId="4" xfId="0" applyFont="1" applyBorder="1" applyAlignment="1">
      <alignment horizontal="center"/>
    </xf>
    <xf numFmtId="0" fontId="22" fillId="0" borderId="3" xfId="0" applyFont="1" applyBorder="1" applyAlignment="1">
      <alignment horizontal="center"/>
    </xf>
    <xf numFmtId="0" fontId="19" fillId="8" borderId="7" xfId="0" applyFont="1" applyFill="1" applyBorder="1" applyAlignment="1" applyProtection="1">
      <alignment horizontal="left" vertical="top"/>
      <protection locked="0"/>
    </xf>
    <xf numFmtId="0" fontId="19" fillId="8" borderId="9" xfId="0" applyFont="1" applyFill="1" applyBorder="1" applyAlignment="1" applyProtection="1">
      <alignment horizontal="left" vertical="top"/>
      <protection locked="0"/>
    </xf>
    <xf numFmtId="0" fontId="49" fillId="0" borderId="4" xfId="0" applyFont="1" applyBorder="1" applyAlignment="1">
      <alignment horizontal="left" vertical="top" wrapText="1"/>
    </xf>
    <xf numFmtId="0" fontId="50" fillId="0" borderId="2" xfId="0" applyFont="1" applyBorder="1" applyAlignment="1">
      <alignment horizontal="left" vertical="top" wrapText="1"/>
    </xf>
    <xf numFmtId="0" fontId="50" fillId="0" borderId="3" xfId="0" applyFont="1" applyBorder="1" applyAlignment="1">
      <alignment horizontal="left" vertical="top" wrapText="1"/>
    </xf>
    <xf numFmtId="9" fontId="19" fillId="6" borderId="4" xfId="5" applyFont="1" applyFill="1" applyBorder="1" applyAlignment="1" applyProtection="1">
      <alignment horizontal="left" vertical="top"/>
    </xf>
    <xf numFmtId="9" fontId="19" fillId="6" borderId="3" xfId="5" applyFont="1" applyFill="1" applyBorder="1" applyAlignment="1" applyProtection="1">
      <alignment horizontal="left" vertical="top"/>
    </xf>
    <xf numFmtId="0" fontId="22" fillId="6" borderId="4" xfId="0" applyFont="1" applyFill="1" applyBorder="1" applyAlignment="1">
      <alignment horizontal="left" wrapText="1"/>
    </xf>
    <xf numFmtId="0" fontId="22" fillId="6" borderId="2" xfId="0" applyFont="1" applyFill="1" applyBorder="1" applyAlignment="1">
      <alignment horizontal="left" wrapText="1"/>
    </xf>
    <xf numFmtId="0" fontId="22" fillId="6" borderId="3" xfId="0" applyFont="1" applyFill="1" applyBorder="1" applyAlignment="1">
      <alignment horizontal="left" wrapText="1"/>
    </xf>
    <xf numFmtId="0" fontId="25" fillId="8" borderId="4" xfId="0" applyFont="1" applyFill="1" applyBorder="1" applyAlignment="1" applyProtection="1">
      <alignment horizontal="left"/>
      <protection locked="0"/>
    </xf>
    <xf numFmtId="0" fontId="25" fillId="8" borderId="2" xfId="0" applyFont="1" applyFill="1" applyBorder="1" applyAlignment="1" applyProtection="1">
      <alignment horizontal="left"/>
      <protection locked="0"/>
    </xf>
    <xf numFmtId="0" fontId="25" fillId="8" borderId="3" xfId="0" applyFont="1" applyFill="1" applyBorder="1" applyAlignment="1" applyProtection="1">
      <alignment horizontal="left"/>
      <protection locked="0"/>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5" xfId="0" applyFont="1" applyBorder="1" applyAlignment="1">
      <alignment horizontal="left" vertical="top" wrapText="1"/>
    </xf>
    <xf numFmtId="0" fontId="25" fillId="0" borderId="8" xfId="0" applyFont="1" applyBorder="1" applyAlignment="1">
      <alignment horizontal="left" vertical="top" wrapText="1"/>
    </xf>
    <xf numFmtId="0" fontId="19" fillId="4" borderId="4" xfId="0" applyFont="1" applyFill="1" applyBorder="1" applyAlignment="1">
      <alignment horizontal="left" vertical="top" wrapText="1"/>
    </xf>
    <xf numFmtId="0" fontId="19" fillId="4" borderId="3" xfId="0" applyFont="1" applyFill="1" applyBorder="1" applyAlignment="1">
      <alignment horizontal="left" vertical="top" wrapText="1"/>
    </xf>
    <xf numFmtId="6" fontId="22" fillId="0" borderId="13" xfId="0" applyNumberFormat="1" applyFont="1" applyBorder="1" applyAlignment="1">
      <alignment horizontal="left" vertical="top" wrapText="1"/>
    </xf>
    <xf numFmtId="6" fontId="22" fillId="0" borderId="8" xfId="0" applyNumberFormat="1" applyFont="1" applyBorder="1" applyAlignment="1">
      <alignment horizontal="left" vertical="top" wrapText="1"/>
    </xf>
    <xf numFmtId="6" fontId="22" fillId="0" borderId="11" xfId="0" applyNumberFormat="1" applyFont="1" applyBorder="1" applyAlignment="1">
      <alignment horizontal="left" vertical="top" wrapText="1"/>
    </xf>
    <xf numFmtId="6" fontId="22" fillId="0" borderId="14" xfId="0" applyNumberFormat="1" applyFont="1" applyBorder="1" applyAlignment="1">
      <alignment horizontal="left" vertical="top" wrapText="1"/>
    </xf>
    <xf numFmtId="0" fontId="49" fillId="0" borderId="13" xfId="0" applyFont="1" applyBorder="1" applyAlignment="1">
      <alignment horizontal="left" vertical="top" wrapText="1"/>
    </xf>
    <xf numFmtId="0" fontId="49" fillId="0" borderId="8" xfId="0" applyFont="1" applyBorder="1" applyAlignment="1">
      <alignment horizontal="left" vertical="top" wrapText="1"/>
    </xf>
    <xf numFmtId="0" fontId="50" fillId="0" borderId="5" xfId="0" applyFont="1" applyBorder="1" applyAlignment="1">
      <alignment horizontal="left" vertical="top" wrapText="1"/>
    </xf>
    <xf numFmtId="0" fontId="50" fillId="0" borderId="8" xfId="0" applyFont="1" applyBorder="1" applyAlignment="1">
      <alignment horizontal="left" vertical="top" wrapText="1"/>
    </xf>
    <xf numFmtId="0" fontId="22" fillId="0" borderId="3" xfId="0" applyFont="1" applyBorder="1" applyAlignment="1">
      <alignment horizontal="left" vertical="top" wrapText="1"/>
    </xf>
    <xf numFmtId="0" fontId="19" fillId="4" borderId="2" xfId="0" applyFont="1" applyFill="1" applyBorder="1" applyAlignment="1">
      <alignment horizontal="left" vertical="top" wrapText="1"/>
    </xf>
    <xf numFmtId="0" fontId="23" fillId="4" borderId="2" xfId="0" applyFont="1" applyFill="1" applyBorder="1" applyAlignment="1">
      <alignment wrapText="1"/>
    </xf>
    <xf numFmtId="0" fontId="23" fillId="4" borderId="2" xfId="0" applyFont="1" applyFill="1" applyBorder="1" applyAlignment="1">
      <alignment horizontal="left" vertical="top" wrapText="1"/>
    </xf>
    <xf numFmtId="0" fontId="23" fillId="4" borderId="3" xfId="0" applyFont="1" applyFill="1" applyBorder="1" applyAlignment="1">
      <alignment horizontal="left" vertical="top" wrapText="1"/>
    </xf>
    <xf numFmtId="6" fontId="22" fillId="0" borderId="2" xfId="0" applyNumberFormat="1" applyFont="1" applyBorder="1" applyAlignment="1">
      <alignment horizontal="left" vertical="top" wrapText="1"/>
    </xf>
    <xf numFmtId="6" fontId="22" fillId="0" borderId="3" xfId="0" applyNumberFormat="1" applyFont="1" applyBorder="1" applyAlignment="1">
      <alignment horizontal="left" vertical="top" wrapText="1"/>
    </xf>
    <xf numFmtId="0" fontId="22" fillId="2" borderId="1" xfId="0" applyFont="1" applyFill="1" applyBorder="1" applyAlignment="1" applyProtection="1">
      <alignment horizontal="left" vertical="top" wrapText="1"/>
      <protection locked="0"/>
    </xf>
    <xf numFmtId="0" fontId="25" fillId="2" borderId="1" xfId="0" applyFont="1" applyFill="1" applyBorder="1" applyAlignment="1" applyProtection="1">
      <alignment wrapText="1"/>
      <protection locked="0"/>
    </xf>
    <xf numFmtId="0" fontId="22" fillId="0" borderId="1" xfId="0" applyFont="1" applyBorder="1" applyAlignment="1">
      <alignment horizontal="left" vertical="top" wrapText="1"/>
    </xf>
    <xf numFmtId="0" fontId="25" fillId="0" borderId="4" xfId="0" applyFont="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9" fontId="22" fillId="0" borderId="4" xfId="5" applyFont="1" applyBorder="1" applyAlignment="1" applyProtection="1">
      <alignment horizontal="left" vertical="top" wrapText="1"/>
    </xf>
    <xf numFmtId="9" fontId="22" fillId="0" borderId="3" xfId="5" applyFont="1" applyBorder="1" applyAlignment="1" applyProtection="1">
      <alignment horizontal="left" vertical="top" wrapText="1"/>
    </xf>
    <xf numFmtId="6" fontId="22" fillId="2" borderId="4" xfId="0" applyNumberFormat="1"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5" fillId="0" borderId="2" xfId="0" applyFont="1" applyBorder="1" applyAlignment="1" applyProtection="1">
      <alignment wrapText="1"/>
      <protection locked="0"/>
    </xf>
    <xf numFmtId="0" fontId="25" fillId="0" borderId="3" xfId="0" applyFont="1" applyBorder="1" applyAlignment="1" applyProtection="1">
      <alignment wrapText="1"/>
      <protection locked="0"/>
    </xf>
    <xf numFmtId="0" fontId="49" fillId="0" borderId="2" xfId="0" applyFont="1" applyBorder="1" applyAlignment="1">
      <alignment horizontal="left" vertical="top" wrapText="1"/>
    </xf>
    <xf numFmtId="0" fontId="49" fillId="0" borderId="3" xfId="0" applyFont="1" applyBorder="1" applyAlignment="1">
      <alignment horizontal="left" vertical="top" wrapText="1"/>
    </xf>
    <xf numFmtId="0" fontId="19" fillId="2" borderId="4" xfId="0" applyFont="1" applyFill="1" applyBorder="1" applyAlignment="1" applyProtection="1">
      <alignment horizontal="left" vertical="top"/>
      <protection locked="0"/>
    </xf>
    <xf numFmtId="0" fontId="20" fillId="0" borderId="2" xfId="0" applyFont="1" applyBorder="1" applyAlignment="1" applyProtection="1">
      <alignment horizontal="left" vertical="top"/>
      <protection locked="0"/>
    </xf>
    <xf numFmtId="0" fontId="20" fillId="0" borderId="3" xfId="0" applyFont="1" applyBorder="1" applyAlignment="1" applyProtection="1">
      <alignment horizontal="left" vertical="top"/>
      <protection locked="0"/>
    </xf>
    <xf numFmtId="0" fontId="48" fillId="2" borderId="4" xfId="0" applyFont="1" applyFill="1" applyBorder="1" applyProtection="1">
      <protection locked="0"/>
    </xf>
    <xf numFmtId="0" fontId="23" fillId="2" borderId="2" xfId="0" applyFont="1" applyFill="1" applyBorder="1" applyProtection="1">
      <protection locked="0"/>
    </xf>
    <xf numFmtId="14" fontId="19" fillId="2" borderId="4" xfId="0" applyNumberFormat="1" applyFont="1" applyFill="1" applyBorder="1" applyAlignment="1" applyProtection="1">
      <alignment horizontal="left" vertical="top"/>
      <protection locked="0"/>
    </xf>
    <xf numFmtId="0" fontId="21" fillId="0" borderId="4" xfId="0" applyFont="1" applyBorder="1" applyAlignment="1">
      <alignment horizontal="left" vertical="top"/>
    </xf>
    <xf numFmtId="0" fontId="52" fillId="0" borderId="2" xfId="0" applyFont="1" applyBorder="1" applyAlignment="1">
      <alignment horizontal="left" vertical="top"/>
    </xf>
    <xf numFmtId="0" fontId="52" fillId="0" borderId="3" xfId="0" applyFont="1" applyBorder="1" applyAlignment="1">
      <alignment horizontal="left" vertical="top"/>
    </xf>
    <xf numFmtId="0" fontId="21" fillId="4" borderId="4" xfId="0" applyFont="1" applyFill="1" applyBorder="1" applyAlignment="1">
      <alignment horizontal="left"/>
    </xf>
    <xf numFmtId="0" fontId="21" fillId="4" borderId="2" xfId="0" applyFont="1" applyFill="1" applyBorder="1" applyAlignment="1">
      <alignment horizontal="left"/>
    </xf>
    <xf numFmtId="0" fontId="21" fillId="4" borderId="3" xfId="0" applyFont="1" applyFill="1" applyBorder="1" applyAlignment="1">
      <alignment horizontal="left"/>
    </xf>
    <xf numFmtId="0" fontId="20" fillId="8" borderId="4" xfId="0" applyFont="1" applyFill="1" applyBorder="1" applyAlignment="1" applyProtection="1">
      <alignment horizontal="left" vertical="top"/>
      <protection locked="0"/>
    </xf>
    <xf numFmtId="0" fontId="20" fillId="8" borderId="2" xfId="0" applyFont="1" applyFill="1" applyBorder="1" applyAlignment="1" applyProtection="1">
      <alignment horizontal="left" vertical="top"/>
      <protection locked="0"/>
    </xf>
    <xf numFmtId="0" fontId="20" fillId="8" borderId="3" xfId="0" applyFont="1" applyFill="1" applyBorder="1" applyAlignment="1" applyProtection="1">
      <alignment horizontal="left" vertical="top"/>
      <protection locked="0"/>
    </xf>
    <xf numFmtId="0" fontId="49" fillId="0" borderId="4" xfId="0" applyFont="1" applyBorder="1" applyAlignment="1">
      <alignment horizontal="left" vertical="top"/>
    </xf>
    <xf numFmtId="0" fontId="50" fillId="0" borderId="2" xfId="0" applyFont="1" applyBorder="1" applyAlignment="1">
      <alignment horizontal="left" vertical="top"/>
    </xf>
    <xf numFmtId="0" fontId="50" fillId="0" borderId="3" xfId="0" applyFont="1" applyBorder="1" applyAlignment="1">
      <alignment horizontal="left" vertical="top"/>
    </xf>
    <xf numFmtId="44" fontId="19" fillId="2" borderId="4" xfId="2" applyFont="1" applyFill="1" applyBorder="1" applyAlignment="1" applyProtection="1">
      <alignment horizontal="left" vertical="top"/>
      <protection locked="0"/>
    </xf>
    <xf numFmtId="44" fontId="19" fillId="0" borderId="3" xfId="2" applyFont="1" applyBorder="1" applyAlignment="1" applyProtection="1">
      <alignment horizontal="left" vertical="top"/>
      <protection locked="0"/>
    </xf>
    <xf numFmtId="0" fontId="64" fillId="0" borderId="4" xfId="0" applyFont="1" applyBorder="1" applyAlignment="1">
      <alignment horizontal="left" vertical="top"/>
    </xf>
    <xf numFmtId="0" fontId="65" fillId="0" borderId="2" xfId="0" applyFont="1" applyBorder="1" applyAlignment="1">
      <alignment horizontal="left" vertical="top"/>
    </xf>
    <xf numFmtId="0" fontId="65" fillId="0" borderId="3" xfId="0" applyFont="1" applyBorder="1" applyAlignment="1">
      <alignment horizontal="left" vertical="top"/>
    </xf>
    <xf numFmtId="0" fontId="35" fillId="0" borderId="4" xfId="0" applyFont="1" applyBorder="1" applyAlignment="1">
      <alignment horizontal="left" vertical="top"/>
    </xf>
    <xf numFmtId="0" fontId="26" fillId="0" borderId="2" xfId="0" applyFont="1" applyBorder="1" applyAlignment="1">
      <alignment horizontal="left" vertical="top"/>
    </xf>
    <xf numFmtId="0" fontId="26" fillId="0" borderId="3" xfId="0" applyFont="1" applyBorder="1" applyAlignment="1">
      <alignment horizontal="left" vertical="top"/>
    </xf>
    <xf numFmtId="0" fontId="35" fillId="0" borderId="4"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19" fillId="3" borderId="4" xfId="0" applyFont="1" applyFill="1" applyBorder="1" applyAlignment="1" applyProtection="1">
      <alignment horizontal="left" vertical="top"/>
      <protection locked="0"/>
    </xf>
    <xf numFmtId="0" fontId="20" fillId="3" borderId="2" xfId="0" applyFont="1" applyFill="1" applyBorder="1" applyAlignment="1" applyProtection="1">
      <alignment horizontal="left" vertical="top"/>
      <protection locked="0"/>
    </xf>
    <xf numFmtId="0" fontId="20" fillId="3" borderId="3" xfId="0" applyFont="1" applyFill="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2" borderId="2" xfId="0" applyFont="1" applyFill="1" applyBorder="1" applyAlignment="1" applyProtection="1">
      <alignment horizontal="left" vertical="top"/>
      <protection locked="0"/>
    </xf>
    <xf numFmtId="0" fontId="19" fillId="2" borderId="3" xfId="0" applyFont="1" applyFill="1" applyBorder="1" applyAlignment="1" applyProtection="1">
      <alignment horizontal="left" vertical="top"/>
      <protection locked="0"/>
    </xf>
    <xf numFmtId="0" fontId="21" fillId="4" borderId="4" xfId="0" applyFont="1" applyFill="1" applyBorder="1" applyAlignment="1">
      <alignment horizontal="left" vertical="top"/>
    </xf>
    <xf numFmtId="0" fontId="21" fillId="4" borderId="2" xfId="0" applyFont="1" applyFill="1" applyBorder="1" applyAlignment="1">
      <alignment horizontal="left" vertical="top"/>
    </xf>
    <xf numFmtId="0" fontId="21" fillId="4" borderId="3" xfId="0" applyFont="1" applyFill="1" applyBorder="1" applyAlignment="1">
      <alignment horizontal="left" vertical="top"/>
    </xf>
    <xf numFmtId="0" fontId="49" fillId="0" borderId="2" xfId="0" applyFont="1" applyBorder="1" applyAlignment="1">
      <alignment horizontal="left" vertical="top"/>
    </xf>
    <xf numFmtId="0" fontId="49" fillId="0" borderId="3" xfId="0" applyFont="1" applyBorder="1" applyAlignment="1">
      <alignment horizontal="left" vertical="top"/>
    </xf>
    <xf numFmtId="0" fontId="22" fillId="0" borderId="2" xfId="0" applyFont="1" applyBorder="1" applyAlignment="1" applyProtection="1">
      <alignment horizontal="left" vertical="top"/>
      <protection locked="0"/>
    </xf>
    <xf numFmtId="0" fontId="25" fillId="0" borderId="2" xfId="0" applyFont="1" applyBorder="1" applyAlignment="1" applyProtection="1">
      <alignment horizontal="left" vertical="top"/>
      <protection locked="0"/>
    </xf>
    <xf numFmtId="0" fontId="25" fillId="0" borderId="3" xfId="0" applyFont="1" applyBorder="1" applyAlignment="1" applyProtection="1">
      <alignment horizontal="left" vertical="top"/>
      <protection locked="0"/>
    </xf>
    <xf numFmtId="0" fontId="51" fillId="8" borderId="4" xfId="0" applyFont="1" applyFill="1" applyBorder="1" applyAlignment="1" applyProtection="1">
      <alignment horizontal="left" vertical="top"/>
      <protection locked="0"/>
    </xf>
    <xf numFmtId="0" fontId="51" fillId="8" borderId="2" xfId="0" applyFont="1" applyFill="1" applyBorder="1" applyAlignment="1" applyProtection="1">
      <alignment horizontal="left" vertical="top"/>
      <protection locked="0"/>
    </xf>
    <xf numFmtId="0" fontId="51" fillId="8" borderId="3" xfId="0" applyFont="1" applyFill="1" applyBorder="1" applyAlignment="1" applyProtection="1">
      <alignment horizontal="left" vertical="top"/>
      <protection locked="0"/>
    </xf>
    <xf numFmtId="6" fontId="22" fillId="0" borderId="4" xfId="0" applyNumberFormat="1" applyFont="1" applyBorder="1" applyAlignment="1">
      <alignment horizontal="left" vertical="top"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4" xfId="0" applyFont="1" applyBorder="1" applyAlignment="1">
      <alignment horizontal="left" vertical="top" wrapText="1"/>
    </xf>
    <xf numFmtId="6" fontId="49" fillId="0" borderId="13" xfId="0" applyNumberFormat="1" applyFont="1" applyBorder="1" applyAlignment="1">
      <alignment horizontal="left" vertical="top" wrapText="1"/>
    </xf>
    <xf numFmtId="6" fontId="22" fillId="0" borderId="13" xfId="0" applyNumberFormat="1" applyFont="1" applyBorder="1" applyAlignment="1">
      <alignment horizontal="center" vertical="top" wrapText="1"/>
    </xf>
    <xf numFmtId="6" fontId="22" fillId="0" borderId="8" xfId="0" applyNumberFormat="1" applyFont="1" applyBorder="1" applyAlignment="1">
      <alignment horizontal="center" vertical="top" wrapText="1"/>
    </xf>
    <xf numFmtId="6" fontId="22" fillId="0" borderId="11" xfId="0" applyNumberFormat="1" applyFont="1" applyBorder="1" applyAlignment="1">
      <alignment horizontal="center" vertical="top" wrapText="1"/>
    </xf>
    <xf numFmtId="6" fontId="22" fillId="0" borderId="14" xfId="0" applyNumberFormat="1" applyFont="1" applyBorder="1" applyAlignment="1">
      <alignment horizontal="center" vertical="top" wrapText="1"/>
    </xf>
    <xf numFmtId="0" fontId="22" fillId="0" borderId="13" xfId="0" applyFont="1" applyBorder="1" applyAlignment="1">
      <alignment horizontal="center" vertical="top" wrapText="1"/>
    </xf>
    <xf numFmtId="0" fontId="22" fillId="0" borderId="5" xfId="0" applyFont="1" applyBorder="1" applyAlignment="1">
      <alignment horizontal="center" vertical="top" wrapText="1"/>
    </xf>
    <xf numFmtId="0" fontId="22" fillId="0" borderId="8" xfId="0" applyFont="1" applyBorder="1" applyAlignment="1">
      <alignment horizontal="center" vertical="top" wrapText="1"/>
    </xf>
    <xf numFmtId="0" fontId="22" fillId="0" borderId="11" xfId="0" applyFont="1" applyBorder="1" applyAlignment="1">
      <alignment horizontal="center" vertical="top" wrapText="1"/>
    </xf>
    <xf numFmtId="0" fontId="22" fillId="0" borderId="12" xfId="0" applyFont="1" applyBorder="1" applyAlignment="1">
      <alignment horizontal="center" vertical="top" wrapText="1"/>
    </xf>
    <xf numFmtId="0" fontId="22" fillId="0" borderId="14" xfId="0" applyFont="1" applyBorder="1" applyAlignment="1">
      <alignment horizontal="center" vertical="top" wrapText="1"/>
    </xf>
    <xf numFmtId="44" fontId="22" fillId="0" borderId="13" xfId="0" applyNumberFormat="1" applyFont="1" applyBorder="1" applyAlignment="1">
      <alignment horizontal="center" vertical="top" wrapText="1"/>
    </xf>
    <xf numFmtId="44" fontId="22" fillId="0" borderId="11" xfId="0" applyNumberFormat="1" applyFont="1" applyBorder="1" applyAlignment="1">
      <alignment horizontal="center" vertical="top" wrapText="1"/>
    </xf>
    <xf numFmtId="0" fontId="23" fillId="4" borderId="3" xfId="0" applyFont="1" applyFill="1" applyBorder="1" applyAlignment="1">
      <alignment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0" xfId="0" applyFont="1" applyAlignment="1">
      <alignment horizontal="left" vertical="top" wrapText="1"/>
    </xf>
    <xf numFmtId="0" fontId="22" fillId="0" borderId="15" xfId="0" applyFont="1" applyBorder="1" applyAlignment="1">
      <alignment horizontal="left" vertical="top" wrapText="1"/>
    </xf>
    <xf numFmtId="0" fontId="50" fillId="0" borderId="2" xfId="0" applyFont="1" applyBorder="1" applyAlignment="1">
      <alignment wrapText="1"/>
    </xf>
    <xf numFmtId="0" fontId="50" fillId="0" borderId="3" xfId="0" applyFont="1" applyBorder="1" applyAlignment="1">
      <alignment wrapText="1"/>
    </xf>
    <xf numFmtId="0" fontId="19" fillId="2" borderId="13" xfId="0" applyFont="1" applyFill="1" applyBorder="1" applyAlignment="1">
      <alignment vertical="top" wrapText="1"/>
    </xf>
    <xf numFmtId="0" fontId="19" fillId="2" borderId="5" xfId="0" applyFont="1" applyFill="1" applyBorder="1" applyAlignment="1">
      <alignment vertical="top" wrapText="1"/>
    </xf>
    <xf numFmtId="0" fontId="19" fillId="2" borderId="8" xfId="0" applyFont="1" applyFill="1" applyBorder="1" applyAlignment="1">
      <alignment vertical="top" wrapText="1"/>
    </xf>
    <xf numFmtId="0" fontId="19" fillId="2" borderId="6" xfId="0" applyFont="1" applyFill="1" applyBorder="1" applyAlignment="1">
      <alignment vertical="top" wrapText="1"/>
    </xf>
    <xf numFmtId="0" fontId="19" fillId="2" borderId="0" xfId="0" applyFont="1" applyFill="1" applyAlignment="1">
      <alignment vertical="top" wrapText="1"/>
    </xf>
    <xf numFmtId="0" fontId="19" fillId="2" borderId="15" xfId="0" applyFont="1" applyFill="1" applyBorder="1" applyAlignment="1">
      <alignment vertical="top" wrapText="1"/>
    </xf>
    <xf numFmtId="0" fontId="19" fillId="2" borderId="11" xfId="0" applyFont="1" applyFill="1" applyBorder="1" applyAlignment="1">
      <alignment vertical="top" wrapText="1"/>
    </xf>
    <xf numFmtId="0" fontId="19" fillId="2" borderId="12" xfId="0" applyFont="1" applyFill="1" applyBorder="1" applyAlignment="1">
      <alignment vertical="top" wrapText="1"/>
    </xf>
    <xf numFmtId="0" fontId="19" fillId="2" borderId="14" xfId="0" applyFont="1" applyFill="1" applyBorder="1" applyAlignment="1">
      <alignment vertical="top" wrapText="1"/>
    </xf>
    <xf numFmtId="0" fontId="19" fillId="8" borderId="13" xfId="0" applyFont="1" applyFill="1" applyBorder="1" applyAlignment="1">
      <alignment horizontal="left"/>
    </xf>
    <xf numFmtId="0" fontId="19" fillId="8" borderId="5" xfId="0" applyFont="1" applyFill="1" applyBorder="1" applyAlignment="1">
      <alignment horizontal="left"/>
    </xf>
    <xf numFmtId="0" fontId="19" fillId="8" borderId="8" xfId="0" applyFont="1" applyFill="1" applyBorder="1" applyAlignment="1">
      <alignment horizontal="left"/>
    </xf>
    <xf numFmtId="0" fontId="19" fillId="8" borderId="6" xfId="0" applyFont="1" applyFill="1" applyBorder="1" applyAlignment="1">
      <alignment horizontal="left"/>
    </xf>
    <xf numFmtId="0" fontId="19" fillId="8" borderId="0" xfId="0" applyFont="1" applyFill="1" applyAlignment="1">
      <alignment horizontal="left"/>
    </xf>
    <xf numFmtId="0" fontId="19" fillId="8" borderId="15" xfId="0" applyFont="1" applyFill="1" applyBorder="1" applyAlignment="1">
      <alignment horizontal="left"/>
    </xf>
    <xf numFmtId="0" fontId="19" fillId="8" borderId="11" xfId="0" applyFont="1" applyFill="1" applyBorder="1" applyAlignment="1">
      <alignment horizontal="left"/>
    </xf>
    <xf numFmtId="0" fontId="19" fillId="8" borderId="12" xfId="0" applyFont="1" applyFill="1" applyBorder="1" applyAlignment="1">
      <alignment horizontal="left"/>
    </xf>
    <xf numFmtId="0" fontId="19" fillId="8" borderId="14" xfId="0" applyFont="1" applyFill="1" applyBorder="1" applyAlignment="1">
      <alignment horizontal="left"/>
    </xf>
    <xf numFmtId="0" fontId="19" fillId="0" borderId="4" xfId="0" applyFont="1" applyBorder="1"/>
    <xf numFmtId="0" fontId="23" fillId="0" borderId="2" xfId="0" applyFont="1" applyBorder="1"/>
    <xf numFmtId="0" fontId="23" fillId="0" borderId="3" xfId="0" applyFont="1" applyBorder="1"/>
    <xf numFmtId="0" fontId="19" fillId="8" borderId="1" xfId="0" applyFont="1" applyFill="1" applyBorder="1" applyAlignment="1" applyProtection="1">
      <alignment horizontal="center" vertical="top"/>
      <protection locked="0"/>
    </xf>
    <xf numFmtId="0" fontId="19" fillId="0" borderId="13" xfId="0" applyFont="1" applyBorder="1" applyAlignment="1">
      <alignment horizontal="center" vertical="top" wrapText="1"/>
    </xf>
    <xf numFmtId="0" fontId="19" fillId="0" borderId="5" xfId="0" applyFont="1" applyBorder="1" applyAlignment="1">
      <alignment horizontal="center" vertical="top" wrapText="1"/>
    </xf>
    <xf numFmtId="0" fontId="19" fillId="0" borderId="8" xfId="0" applyFont="1" applyBorder="1" applyAlignment="1">
      <alignment horizontal="center" vertical="top" wrapText="1"/>
    </xf>
    <xf numFmtId="0" fontId="19" fillId="0" borderId="11" xfId="0" applyFont="1" applyBorder="1" applyAlignment="1">
      <alignment horizontal="center" vertical="top" wrapText="1"/>
    </xf>
    <xf numFmtId="0" fontId="19" fillId="0" borderId="12" xfId="0" applyFont="1" applyBorder="1" applyAlignment="1">
      <alignment horizontal="center" vertical="top" wrapText="1"/>
    </xf>
    <xf numFmtId="0" fontId="19" fillId="0" borderId="14" xfId="0" applyFont="1" applyBorder="1" applyAlignment="1">
      <alignment horizontal="center" vertical="top" wrapText="1"/>
    </xf>
    <xf numFmtId="0" fontId="21" fillId="4" borderId="4" xfId="0" applyFont="1" applyFill="1" applyBorder="1" applyAlignment="1">
      <alignment horizontal="center" vertical="top" wrapText="1"/>
    </xf>
    <xf numFmtId="0" fontId="21" fillId="4" borderId="2" xfId="0" applyFont="1" applyFill="1" applyBorder="1" applyAlignment="1">
      <alignment horizontal="center" vertical="top" wrapText="1"/>
    </xf>
    <xf numFmtId="0" fontId="21" fillId="4" borderId="3" xfId="0" applyFont="1" applyFill="1" applyBorder="1" applyAlignment="1">
      <alignment horizontal="center" vertical="top" wrapText="1"/>
    </xf>
    <xf numFmtId="44" fontId="19" fillId="6" borderId="4" xfId="2" applyFont="1" applyFill="1" applyBorder="1" applyAlignment="1" applyProtection="1">
      <alignment horizontal="left" vertical="top"/>
    </xf>
    <xf numFmtId="44" fontId="19" fillId="6" borderId="3" xfId="2" applyFont="1" applyFill="1" applyBorder="1" applyAlignment="1" applyProtection="1">
      <alignment horizontal="left" vertical="top"/>
    </xf>
    <xf numFmtId="0" fontId="20" fillId="3" borderId="4" xfId="0" applyFont="1" applyFill="1" applyBorder="1" applyAlignment="1">
      <alignment horizontal="left" vertical="top"/>
    </xf>
    <xf numFmtId="0" fontId="20" fillId="3" borderId="2" xfId="0" applyFont="1" applyFill="1" applyBorder="1" applyAlignment="1">
      <alignment horizontal="left" vertical="top"/>
    </xf>
    <xf numFmtId="0" fontId="20" fillId="3" borderId="3" xfId="0" applyFont="1" applyFill="1" applyBorder="1" applyAlignment="1">
      <alignment horizontal="left" vertical="top"/>
    </xf>
    <xf numFmtId="6" fontId="19" fillId="0" borderId="4" xfId="0" applyNumberFormat="1" applyFont="1" applyBorder="1" applyAlignment="1">
      <alignment horizontal="center" vertical="top"/>
    </xf>
    <xf numFmtId="0" fontId="23" fillId="0" borderId="3" xfId="0" applyFont="1" applyBorder="1" applyAlignment="1">
      <alignment horizontal="center" vertical="top"/>
    </xf>
    <xf numFmtId="0" fontId="20" fillId="0" borderId="2" xfId="0" applyFont="1" applyBorder="1" applyAlignment="1">
      <alignment horizontal="left" vertical="top"/>
    </xf>
    <xf numFmtId="0" fontId="20" fillId="0" borderId="3" xfId="0" applyFont="1" applyBorder="1" applyAlignment="1">
      <alignment horizontal="left" vertical="top"/>
    </xf>
    <xf numFmtId="0" fontId="19" fillId="8" borderId="7" xfId="0" applyFont="1" applyFill="1" applyBorder="1" applyAlignment="1" applyProtection="1">
      <alignment horizontal="center" vertical="top"/>
      <protection locked="0"/>
    </xf>
    <xf numFmtId="0" fontId="19" fillId="8" borderId="9" xfId="0" applyFont="1" applyFill="1" applyBorder="1" applyAlignment="1" applyProtection="1">
      <alignment horizontal="center" vertical="top"/>
      <protection locked="0"/>
    </xf>
    <xf numFmtId="0" fontId="19" fillId="9" borderId="11" xfId="0" applyFont="1" applyFill="1" applyBorder="1" applyAlignment="1">
      <alignment horizontal="left"/>
    </xf>
    <xf numFmtId="0" fontId="19" fillId="9" borderId="12" xfId="0" applyFont="1" applyFill="1" applyBorder="1" applyAlignment="1">
      <alignment horizontal="left"/>
    </xf>
    <xf numFmtId="0" fontId="19" fillId="0" borderId="4" xfId="0" applyFont="1" applyBorder="1" applyAlignment="1">
      <alignment horizontal="center"/>
    </xf>
    <xf numFmtId="0" fontId="19" fillId="0" borderId="3" xfId="0" applyFont="1" applyBorder="1" applyAlignment="1">
      <alignment horizontal="center"/>
    </xf>
    <xf numFmtId="38" fontId="19" fillId="0" borderId="4" xfId="0" applyNumberFormat="1" applyFont="1" applyBorder="1" applyAlignment="1">
      <alignment horizontal="center"/>
    </xf>
    <xf numFmtId="38" fontId="19" fillId="0" borderId="3" xfId="0" applyNumberFormat="1" applyFont="1" applyBorder="1" applyAlignment="1">
      <alignment horizontal="center"/>
    </xf>
    <xf numFmtId="38" fontId="22" fillId="0" borderId="4" xfId="0" applyNumberFormat="1" applyFont="1" applyBorder="1" applyAlignment="1">
      <alignment horizontal="center"/>
    </xf>
    <xf numFmtId="38" fontId="22" fillId="0" borderId="3" xfId="0" applyNumberFormat="1" applyFont="1" applyBorder="1" applyAlignment="1">
      <alignment horizontal="center"/>
    </xf>
    <xf numFmtId="0" fontId="22" fillId="2" borderId="4" xfId="0" applyFont="1" applyFill="1" applyBorder="1" applyAlignment="1" applyProtection="1">
      <alignment horizontal="left" vertical="top"/>
      <protection locked="0"/>
    </xf>
    <xf numFmtId="0" fontId="22" fillId="2" borderId="3" xfId="0" applyFont="1" applyFill="1" applyBorder="1" applyAlignment="1" applyProtection="1">
      <alignment horizontal="left" vertical="top"/>
      <protection locked="0"/>
    </xf>
    <xf numFmtId="0" fontId="49" fillId="0" borderId="4" xfId="0" applyFont="1" applyBorder="1" applyAlignment="1" applyProtection="1">
      <alignment horizontal="left" vertical="top" wrapText="1"/>
      <protection locked="0"/>
    </xf>
    <xf numFmtId="0" fontId="50" fillId="0" borderId="2" xfId="0" applyFont="1" applyBorder="1" applyAlignment="1" applyProtection="1">
      <alignment horizontal="left" vertical="top" wrapText="1"/>
      <protection locked="0"/>
    </xf>
    <xf numFmtId="0" fontId="50" fillId="0" borderId="3" xfId="0" applyFont="1" applyBorder="1" applyAlignment="1" applyProtection="1">
      <alignment horizontal="left" vertical="top" wrapText="1"/>
      <protection locked="0"/>
    </xf>
    <xf numFmtId="6" fontId="49" fillId="0" borderId="4" xfId="0" applyNumberFormat="1" applyFont="1" applyBorder="1" applyAlignment="1" applyProtection="1">
      <alignment horizontal="left" vertical="top" wrapText="1"/>
      <protection locked="0"/>
    </xf>
    <xf numFmtId="0" fontId="49" fillId="0" borderId="3" xfId="0" applyFont="1" applyBorder="1" applyAlignment="1" applyProtection="1">
      <alignment horizontal="left" vertical="top" wrapText="1"/>
      <protection locked="0"/>
    </xf>
    <xf numFmtId="2" fontId="22" fillId="0" borderId="13" xfId="0" applyNumberFormat="1" applyFont="1" applyBorder="1" applyAlignment="1">
      <alignment horizontal="left" vertical="top" wrapText="1"/>
    </xf>
    <xf numFmtId="2" fontId="22" fillId="0" borderId="8" xfId="0" applyNumberFormat="1" applyFont="1" applyBorder="1" applyAlignment="1">
      <alignment horizontal="left" vertical="top" wrapText="1"/>
    </xf>
    <xf numFmtId="0" fontId="25" fillId="0" borderId="11" xfId="0" applyFont="1" applyBorder="1" applyAlignment="1">
      <alignment horizontal="left" vertical="top" wrapText="1"/>
    </xf>
    <xf numFmtId="0" fontId="25" fillId="0" borderId="14" xfId="0" applyFont="1" applyBorder="1" applyAlignment="1">
      <alignment horizontal="left" vertical="top" wrapText="1"/>
    </xf>
    <xf numFmtId="0" fontId="25" fillId="0" borderId="12" xfId="0" applyFont="1" applyBorder="1" applyAlignment="1">
      <alignment horizontal="left" vertical="top" wrapText="1"/>
    </xf>
    <xf numFmtId="6" fontId="22" fillId="0" borderId="1" xfId="0" applyNumberFormat="1" applyFont="1" applyBorder="1" applyAlignment="1">
      <alignment horizontal="left" vertical="top" wrapText="1"/>
    </xf>
    <xf numFmtId="0" fontId="23" fillId="0" borderId="4" xfId="0" applyFont="1" applyBorder="1" applyAlignment="1">
      <alignment horizontal="left" vertical="top" wrapText="1"/>
    </xf>
    <xf numFmtId="0" fontId="23" fillId="8" borderId="4" xfId="0" applyFont="1" applyFill="1" applyBorder="1" applyAlignment="1" applyProtection="1">
      <alignment horizontal="left" vertical="top" wrapText="1"/>
      <protection locked="0"/>
    </xf>
    <xf numFmtId="0" fontId="23" fillId="8" borderId="2" xfId="0" applyFont="1" applyFill="1" applyBorder="1" applyAlignment="1" applyProtection="1">
      <alignment horizontal="left" vertical="top" wrapText="1"/>
      <protection locked="0"/>
    </xf>
    <xf numFmtId="0" fontId="23" fillId="8" borderId="3" xfId="0" applyFont="1" applyFill="1" applyBorder="1" applyAlignment="1" applyProtection="1">
      <alignment horizontal="left" vertical="top" wrapText="1"/>
      <protection locked="0"/>
    </xf>
    <xf numFmtId="0" fontId="52" fillId="7" borderId="4" xfId="0" applyFont="1" applyFill="1" applyBorder="1" applyAlignment="1">
      <alignment horizontal="left" vertical="top" wrapText="1"/>
    </xf>
    <xf numFmtId="0" fontId="52" fillId="7" borderId="2" xfId="0" applyFont="1" applyFill="1" applyBorder="1" applyAlignment="1">
      <alignment horizontal="left" vertical="top" wrapText="1"/>
    </xf>
    <xf numFmtId="0" fontId="52" fillId="7" borderId="3" xfId="0" applyFont="1" applyFill="1" applyBorder="1" applyAlignment="1">
      <alignment horizontal="left" vertical="top" wrapText="1"/>
    </xf>
    <xf numFmtId="0" fontId="23" fillId="0" borderId="1" xfId="0" applyFont="1" applyBorder="1" applyAlignment="1">
      <alignment horizontal="left" vertical="top" wrapText="1"/>
    </xf>
    <xf numFmtId="0" fontId="23" fillId="8" borderId="1" xfId="0" applyFont="1" applyFill="1" applyBorder="1" applyAlignment="1" applyProtection="1">
      <alignment horizontal="left" vertical="top" wrapText="1"/>
      <protection locked="0"/>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29" fillId="0" borderId="4" xfId="0" applyFont="1" applyBorder="1" applyAlignment="1">
      <alignment horizontal="left" vertical="top"/>
    </xf>
    <xf numFmtId="0" fontId="29" fillId="0" borderId="2" xfId="0" applyFont="1" applyBorder="1" applyAlignment="1">
      <alignment horizontal="left" vertical="top"/>
    </xf>
    <xf numFmtId="0" fontId="29" fillId="0" borderId="3" xfId="0" applyFont="1" applyBorder="1" applyAlignment="1">
      <alignment horizontal="left" vertical="top"/>
    </xf>
    <xf numFmtId="0" fontId="22" fillId="2" borderId="2" xfId="0" applyFont="1" applyFill="1" applyBorder="1" applyAlignment="1" applyProtection="1">
      <alignment horizontal="left" vertical="top"/>
      <protection locked="0"/>
    </xf>
    <xf numFmtId="0" fontId="23" fillId="0" borderId="2" xfId="0" applyFont="1" applyBorder="1" applyAlignment="1" applyProtection="1">
      <alignment horizontal="left" vertical="top"/>
      <protection locked="0"/>
    </xf>
    <xf numFmtId="0" fontId="23" fillId="0" borderId="3" xfId="0" applyFont="1" applyBorder="1" applyAlignment="1" applyProtection="1">
      <alignment horizontal="left" vertical="top"/>
      <protection locked="0"/>
    </xf>
    <xf numFmtId="0" fontId="19" fillId="3" borderId="1" xfId="0" applyFont="1" applyFill="1" applyBorder="1" applyAlignment="1">
      <alignment horizontal="left"/>
    </xf>
    <xf numFmtId="9" fontId="19" fillId="8" borderId="1" xfId="0" applyNumberFormat="1" applyFont="1" applyFill="1" applyBorder="1" applyAlignment="1" applyProtection="1">
      <alignment horizontal="left" vertical="top" wrapText="1"/>
      <protection locked="0"/>
    </xf>
    <xf numFmtId="0" fontId="19" fillId="0" borderId="1" xfId="0" applyFont="1" applyBorder="1" applyAlignment="1">
      <alignment horizontal="left" vertical="top" wrapText="1"/>
    </xf>
    <xf numFmtId="0" fontId="19" fillId="0" borderId="1" xfId="0" applyFont="1" applyBorder="1" applyAlignment="1">
      <alignment horizontal="left" vertical="top"/>
    </xf>
    <xf numFmtId="0" fontId="26" fillId="0" borderId="22" xfId="0" applyFont="1" applyBorder="1" applyAlignment="1">
      <alignment horizontal="left" vertical="center"/>
    </xf>
    <xf numFmtId="0" fontId="26" fillId="0" borderId="3" xfId="0" applyFont="1" applyBorder="1" applyAlignment="1">
      <alignment horizontal="left" vertical="center"/>
    </xf>
    <xf numFmtId="0" fontId="25" fillId="0" borderId="2" xfId="0" applyFont="1" applyBorder="1" applyAlignment="1">
      <alignment horizontal="center" wrapText="1"/>
    </xf>
    <xf numFmtId="0" fontId="25" fillId="0" borderId="24" xfId="0" applyFont="1" applyBorder="1" applyAlignment="1">
      <alignment wrapText="1"/>
    </xf>
    <xf numFmtId="0" fontId="26" fillId="4" borderId="22" xfId="4" applyFont="1" applyFill="1" applyBorder="1" applyAlignment="1">
      <alignment horizontal="left" vertical="center"/>
    </xf>
    <xf numFmtId="0" fontId="26" fillId="4" borderId="24" xfId="4" applyFont="1" applyFill="1" applyBorder="1" applyAlignment="1">
      <alignment horizontal="left" vertical="center"/>
    </xf>
    <xf numFmtId="0" fontId="20" fillId="0" borderId="22" xfId="0" applyFont="1" applyBorder="1" applyAlignment="1">
      <alignment horizontal="left" vertical="center"/>
    </xf>
    <xf numFmtId="0" fontId="20" fillId="0" borderId="3" xfId="0" applyFont="1" applyBorder="1" applyAlignment="1">
      <alignment horizontal="left" vertical="center"/>
    </xf>
    <xf numFmtId="0" fontId="20" fillId="2" borderId="2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2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7"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center" vertical="center"/>
    </xf>
    <xf numFmtId="0" fontId="26" fillId="0" borderId="14" xfId="0" applyFont="1" applyBorder="1" applyAlignment="1">
      <alignment horizontal="center" vertical="center"/>
    </xf>
    <xf numFmtId="0" fontId="25" fillId="0" borderId="22" xfId="0" applyFont="1" applyBorder="1" applyAlignment="1">
      <alignment horizontal="left" vertical="center"/>
    </xf>
    <xf numFmtId="0" fontId="25" fillId="0" borderId="3" xfId="0" applyFont="1" applyBorder="1" applyAlignment="1">
      <alignment horizontal="left" vertical="center"/>
    </xf>
    <xf numFmtId="0" fontId="20" fillId="8" borderId="22" xfId="0" applyFont="1" applyFill="1" applyBorder="1" applyAlignment="1" applyProtection="1">
      <alignment horizontal="left" vertical="center"/>
      <protection locked="0"/>
    </xf>
    <xf numFmtId="0" fontId="20" fillId="8" borderId="3" xfId="0" applyFont="1" applyFill="1" applyBorder="1" applyAlignment="1" applyProtection="1">
      <alignment horizontal="left" vertical="center"/>
      <protection locked="0"/>
    </xf>
    <xf numFmtId="0" fontId="27" fillId="0" borderId="22" xfId="0" applyFont="1" applyBorder="1" applyAlignment="1">
      <alignment horizontal="right" vertical="center"/>
    </xf>
    <xf numFmtId="0" fontId="27" fillId="0" borderId="3" xfId="0" applyFont="1" applyBorder="1" applyAlignment="1">
      <alignment horizontal="right" vertical="center"/>
    </xf>
    <xf numFmtId="0" fontId="20" fillId="3" borderId="22" xfId="0" applyFont="1" applyFill="1" applyBorder="1" applyAlignment="1">
      <alignment horizontal="left" vertical="center"/>
    </xf>
    <xf numFmtId="0" fontId="20" fillId="3" borderId="3" xfId="0" applyFont="1" applyFill="1" applyBorder="1" applyAlignment="1">
      <alignment horizontal="left" vertical="center"/>
    </xf>
    <xf numFmtId="0" fontId="27" fillId="0" borderId="22" xfId="0" applyFont="1" applyBorder="1" applyAlignment="1">
      <alignment horizontal="left" vertical="center"/>
    </xf>
    <xf numFmtId="0" fontId="27" fillId="0" borderId="3" xfId="0" applyFont="1" applyBorder="1" applyAlignment="1">
      <alignment horizontal="left" vertical="center"/>
    </xf>
    <xf numFmtId="0" fontId="25" fillId="0" borderId="4" xfId="0" applyFont="1" applyBorder="1" applyAlignment="1">
      <alignment horizontal="left" wrapText="1"/>
    </xf>
    <xf numFmtId="0" fontId="25" fillId="0" borderId="3" xfId="0" applyFont="1" applyBorder="1" applyAlignment="1">
      <alignment horizontal="left" wrapText="1"/>
    </xf>
    <xf numFmtId="0" fontId="25" fillId="0" borderId="2" xfId="0" applyFont="1" applyBorder="1" applyAlignment="1">
      <alignment horizontal="left" wrapText="1"/>
    </xf>
    <xf numFmtId="0" fontId="25" fillId="0" borderId="24" xfId="0" applyFont="1" applyBorder="1" applyAlignment="1">
      <alignment horizontal="left" wrapText="1"/>
    </xf>
    <xf numFmtId="0" fontId="26" fillId="4" borderId="2" xfId="4" applyFont="1" applyFill="1" applyBorder="1" applyAlignment="1">
      <alignment horizontal="left" vertical="center"/>
    </xf>
    <xf numFmtId="0" fontId="23" fillId="0" borderId="24" xfId="0" applyFont="1" applyBorder="1" applyAlignment="1">
      <alignment vertical="center"/>
    </xf>
    <xf numFmtId="3" fontId="20" fillId="2" borderId="22" xfId="0" applyNumberFormat="1" applyFont="1" applyFill="1" applyBorder="1" applyAlignment="1" applyProtection="1">
      <alignment horizontal="left" vertical="center"/>
      <protection locked="0"/>
    </xf>
    <xf numFmtId="0" fontId="56" fillId="2" borderId="22" xfId="0" applyFont="1" applyFill="1" applyBorder="1" applyAlignment="1" applyProtection="1">
      <alignment horizontal="left" vertical="center"/>
      <protection locked="0"/>
    </xf>
    <xf numFmtId="0" fontId="56" fillId="2" borderId="3" xfId="0" applyFont="1" applyFill="1" applyBorder="1" applyAlignment="1" applyProtection="1">
      <alignment horizontal="left" vertical="center"/>
      <protection locked="0"/>
    </xf>
    <xf numFmtId="0" fontId="19" fillId="8" borderId="13" xfId="0" applyFont="1" applyFill="1" applyBorder="1" applyAlignment="1" applyProtection="1">
      <alignment horizontal="left" vertical="top" wrapText="1"/>
      <protection locked="0"/>
    </xf>
    <xf numFmtId="0" fontId="19" fillId="8" borderId="5" xfId="0" applyFont="1" applyFill="1" applyBorder="1" applyAlignment="1" applyProtection="1">
      <alignment horizontal="left" vertical="top" wrapText="1"/>
      <protection locked="0"/>
    </xf>
    <xf numFmtId="0" fontId="19" fillId="8" borderId="8" xfId="0" applyFont="1" applyFill="1" applyBorder="1" applyAlignment="1" applyProtection="1">
      <alignment horizontal="left" vertical="top" wrapText="1"/>
      <protection locked="0"/>
    </xf>
    <xf numFmtId="0" fontId="19" fillId="8" borderId="6" xfId="0" applyFont="1" applyFill="1" applyBorder="1" applyAlignment="1" applyProtection="1">
      <alignment horizontal="left" vertical="top" wrapText="1"/>
      <protection locked="0"/>
    </xf>
    <xf numFmtId="0" fontId="19" fillId="8" borderId="0" xfId="0" applyFont="1" applyFill="1" applyAlignment="1" applyProtection="1">
      <alignment horizontal="left" vertical="top" wrapText="1"/>
      <protection locked="0"/>
    </xf>
    <xf numFmtId="0" fontId="19" fillId="8" borderId="15" xfId="0" applyFont="1" applyFill="1" applyBorder="1" applyAlignment="1" applyProtection="1">
      <alignment horizontal="left" vertical="top" wrapText="1"/>
      <protection locked="0"/>
    </xf>
    <xf numFmtId="0" fontId="26" fillId="0" borderId="22" xfId="0" applyFont="1" applyBorder="1" applyAlignment="1">
      <alignment horizontal="left" vertical="center" indent="1"/>
    </xf>
    <xf numFmtId="0" fontId="26" fillId="0" borderId="3" xfId="0" applyFont="1" applyBorder="1" applyAlignment="1">
      <alignment horizontal="left" vertical="center" indent="1"/>
    </xf>
    <xf numFmtId="0" fontId="25" fillId="2" borderId="22" xfId="0" applyFont="1" applyFill="1" applyBorder="1" applyAlignment="1" applyProtection="1">
      <alignment horizontal="left" vertical="center"/>
      <protection locked="0"/>
    </xf>
    <xf numFmtId="0" fontId="25" fillId="2" borderId="3" xfId="0" applyFont="1" applyFill="1" applyBorder="1" applyAlignment="1" applyProtection="1">
      <alignment horizontal="left" vertical="center"/>
      <protection locked="0"/>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11" fillId="8" borderId="4" xfId="0" applyFont="1" applyFill="1" applyBorder="1" applyAlignment="1" applyProtection="1">
      <alignment horizontal="left" vertical="top" wrapText="1"/>
      <protection locked="0"/>
    </xf>
    <xf numFmtId="0" fontId="11" fillId="8" borderId="3" xfId="0" applyFont="1" applyFill="1" applyBorder="1" applyAlignment="1" applyProtection="1">
      <alignment horizontal="left" vertical="top" wrapText="1"/>
      <protection locked="0"/>
    </xf>
    <xf numFmtId="0" fontId="19" fillId="8" borderId="1" xfId="0" applyFont="1" applyFill="1" applyBorder="1" applyAlignment="1" applyProtection="1">
      <alignment horizontal="left" vertical="top" wrapText="1"/>
      <protection locked="0"/>
    </xf>
    <xf numFmtId="0" fontId="19" fillId="4" borderId="6" xfId="0" applyFont="1" applyFill="1" applyBorder="1" applyAlignment="1">
      <alignment horizontal="left" vertical="top" wrapText="1"/>
    </xf>
    <xf numFmtId="0" fontId="19" fillId="4" borderId="0" xfId="0" applyFont="1" applyFill="1" applyAlignment="1">
      <alignment horizontal="left" vertical="top" wrapText="1"/>
    </xf>
    <xf numFmtId="0" fontId="19" fillId="0" borderId="35" xfId="0" applyFont="1" applyBorder="1" applyAlignment="1">
      <alignment horizontal="center" vertical="center"/>
    </xf>
    <xf numFmtId="0" fontId="19" fillId="0" borderId="37" xfId="0" applyFont="1" applyBorder="1" applyAlignment="1">
      <alignment horizontal="center" vertical="center"/>
    </xf>
    <xf numFmtId="0" fontId="36" fillId="0" borderId="38" xfId="0" applyFont="1" applyBorder="1" applyAlignment="1">
      <alignment horizontal="right" vertical="center"/>
    </xf>
    <xf numFmtId="0" fontId="36" fillId="0" borderId="39" xfId="0" applyFont="1" applyBorder="1" applyAlignment="1">
      <alignment horizontal="right" vertical="center"/>
    </xf>
    <xf numFmtId="0" fontId="19" fillId="8" borderId="32" xfId="0" applyFont="1" applyFill="1" applyBorder="1" applyAlignment="1" applyProtection="1">
      <alignment horizontal="center" vertical="top" wrapText="1"/>
      <protection locked="0"/>
    </xf>
    <xf numFmtId="0" fontId="19" fillId="8" borderId="33" xfId="0" applyFont="1" applyFill="1" applyBorder="1" applyAlignment="1" applyProtection="1">
      <alignment horizontal="center" vertical="top" wrapText="1"/>
      <protection locked="0"/>
    </xf>
    <xf numFmtId="0" fontId="19" fillId="8" borderId="34" xfId="0" applyFont="1" applyFill="1" applyBorder="1" applyAlignment="1" applyProtection="1">
      <alignment horizontal="center" vertical="top" wrapText="1"/>
      <protection locked="0"/>
    </xf>
    <xf numFmtId="0" fontId="22" fillId="9" borderId="4" xfId="0" applyFont="1" applyFill="1" applyBorder="1" applyAlignment="1">
      <alignment horizontal="center" vertical="top"/>
    </xf>
    <xf numFmtId="0" fontId="22" fillId="9" borderId="2" xfId="0" applyFont="1" applyFill="1" applyBorder="1" applyAlignment="1">
      <alignment horizontal="center" vertical="top"/>
    </xf>
    <xf numFmtId="0" fontId="22" fillId="9" borderId="3" xfId="0" applyFont="1" applyFill="1" applyBorder="1" applyAlignment="1">
      <alignment horizontal="center" vertical="top"/>
    </xf>
    <xf numFmtId="0" fontId="19" fillId="9" borderId="1" xfId="0" applyFont="1" applyFill="1" applyBorder="1" applyAlignment="1">
      <alignment horizontal="center" vertical="top"/>
    </xf>
    <xf numFmtId="0" fontId="19" fillId="0" borderId="36" xfId="0" applyFont="1" applyBorder="1" applyAlignment="1">
      <alignment horizontal="center" vertical="center"/>
    </xf>
    <xf numFmtId="0" fontId="36" fillId="0" borderId="32" xfId="0" applyFont="1" applyBorder="1" applyAlignment="1">
      <alignment horizontal="right" vertical="center"/>
    </xf>
    <xf numFmtId="0" fontId="36" fillId="0" borderId="40" xfId="0" applyFont="1" applyBorder="1" applyAlignment="1">
      <alignment horizontal="right" vertical="center"/>
    </xf>
    <xf numFmtId="9" fontId="20" fillId="2" borderId="6" xfId="0" applyNumberFormat="1" applyFont="1" applyFill="1" applyBorder="1" applyAlignment="1" applyProtection="1">
      <alignment horizontal="left" vertical="top"/>
      <protection locked="0"/>
    </xf>
    <xf numFmtId="0" fontId="23" fillId="0" borderId="15" xfId="0" applyFont="1" applyBorder="1" applyAlignment="1" applyProtection="1">
      <alignment horizontal="left" vertical="top"/>
      <protection locked="0"/>
    </xf>
    <xf numFmtId="0" fontId="36" fillId="0" borderId="1" xfId="0" applyFont="1" applyBorder="1" applyAlignment="1">
      <alignment horizontal="center" vertical="center"/>
    </xf>
    <xf numFmtId="0" fontId="36" fillId="0" borderId="10" xfId="0" applyFont="1" applyBorder="1" applyAlignment="1">
      <alignment horizontal="center" vertical="center"/>
    </xf>
    <xf numFmtId="0" fontId="36" fillId="0" borderId="41" xfId="0" applyFont="1" applyBorder="1" applyAlignment="1">
      <alignment horizontal="right" vertical="center"/>
    </xf>
    <xf numFmtId="0" fontId="36" fillId="0" borderId="30" xfId="0" applyFont="1" applyBorder="1" applyAlignment="1">
      <alignment horizontal="right" vertical="center"/>
    </xf>
    <xf numFmtId="0" fontId="19"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top"/>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7" fillId="2" borderId="4" xfId="0" applyFont="1" applyFill="1" applyBorder="1" applyAlignment="1" applyProtection="1">
      <alignment horizontal="left" vertical="top" wrapText="1"/>
      <protection locked="0"/>
    </xf>
    <xf numFmtId="0" fontId="25" fillId="2" borderId="3" xfId="0" applyFont="1" applyFill="1" applyBorder="1" applyAlignment="1" applyProtection="1">
      <alignment horizontal="left" vertical="top" wrapText="1"/>
      <protection locked="0"/>
    </xf>
    <xf numFmtId="0" fontId="19" fillId="9" borderId="4" xfId="0" applyFont="1" applyFill="1" applyBorder="1" applyAlignment="1">
      <alignment horizontal="center" vertical="top"/>
    </xf>
    <xf numFmtId="0" fontId="19" fillId="9" borderId="3" xfId="0" applyFont="1" applyFill="1" applyBorder="1" applyAlignment="1">
      <alignment horizontal="center" vertical="top"/>
    </xf>
    <xf numFmtId="0" fontId="23" fillId="0" borderId="3" xfId="0" applyFont="1" applyBorder="1" applyAlignment="1">
      <alignment horizontal="left" vertical="top"/>
    </xf>
    <xf numFmtId="0" fontId="21" fillId="9" borderId="11" xfId="0" applyFont="1" applyFill="1" applyBorder="1" applyAlignment="1">
      <alignment horizontal="center" vertical="top"/>
    </xf>
    <xf numFmtId="0" fontId="21" fillId="9" borderId="12" xfId="0" applyFont="1" applyFill="1" applyBorder="1" applyAlignment="1">
      <alignment horizontal="center" vertical="top"/>
    </xf>
    <xf numFmtId="0" fontId="23" fillId="0" borderId="2" xfId="0" applyFont="1" applyBorder="1" applyAlignment="1">
      <alignment horizontal="left" vertical="top"/>
    </xf>
    <xf numFmtId="0" fontId="20" fillId="2" borderId="6" xfId="0" applyFont="1" applyFill="1" applyBorder="1" applyAlignment="1" applyProtection="1">
      <alignment horizontal="left" vertical="top"/>
      <protection locked="0"/>
    </xf>
    <xf numFmtId="0" fontId="2" fillId="8" borderId="1" xfId="0" applyFont="1" applyFill="1" applyBorder="1" applyAlignment="1" applyProtection="1">
      <alignment horizontal="left"/>
      <protection locked="0"/>
    </xf>
    <xf numFmtId="0" fontId="19" fillId="8" borderId="0" xfId="0" applyFont="1" applyFill="1" applyAlignment="1" applyProtection="1">
      <alignment horizontal="left" vertical="top"/>
      <protection locked="0"/>
    </xf>
    <xf numFmtId="0" fontId="19" fillId="8" borderId="15" xfId="0" applyFont="1" applyFill="1" applyBorder="1" applyAlignment="1" applyProtection="1">
      <alignment horizontal="left" vertical="top"/>
      <protection locked="0"/>
    </xf>
    <xf numFmtId="167" fontId="22" fillId="0" borderId="0" xfId="1" applyNumberFormat="1" applyFont="1" applyAlignment="1" applyProtection="1">
      <alignment horizontal="left" wrapText="1"/>
    </xf>
    <xf numFmtId="37" fontId="32" fillId="2" borderId="4" xfId="0" applyNumberFormat="1" applyFont="1" applyFill="1" applyBorder="1" applyAlignment="1" applyProtection="1">
      <alignment horizontal="left"/>
      <protection locked="0"/>
    </xf>
    <xf numFmtId="37" fontId="32" fillId="2" borderId="3" xfId="0" applyNumberFormat="1" applyFont="1" applyFill="1" applyBorder="1" applyAlignment="1" applyProtection="1">
      <alignment horizontal="left"/>
      <protection locked="0"/>
    </xf>
    <xf numFmtId="3" fontId="48" fillId="0" borderId="0" xfId="0" applyNumberFormat="1" applyFont="1" applyAlignment="1">
      <alignment horizontal="left"/>
    </xf>
    <xf numFmtId="3" fontId="22" fillId="0" borderId="12" xfId="0" applyNumberFormat="1" applyFont="1" applyBorder="1" applyAlignment="1">
      <alignment horizontal="left"/>
    </xf>
    <xf numFmtId="37" fontId="19" fillId="0" borderId="0" xfId="0" applyNumberFormat="1" applyFont="1" applyAlignment="1">
      <alignment horizontal="left"/>
    </xf>
    <xf numFmtId="37" fontId="19" fillId="0" borderId="0" xfId="0" applyNumberFormat="1" applyFont="1" applyAlignment="1">
      <alignment wrapText="1"/>
    </xf>
    <xf numFmtId="0" fontId="29" fillId="0" borderId="0" xfId="0" applyFont="1" applyAlignment="1">
      <alignment horizontal="center" vertical="center"/>
    </xf>
    <xf numFmtId="9" fontId="22" fillId="0" borderId="0" xfId="0" applyNumberFormat="1" applyFont="1" applyAlignment="1">
      <alignment horizontal="left"/>
    </xf>
    <xf numFmtId="0" fontId="23" fillId="0" borderId="2" xfId="0" applyFont="1" applyBorder="1" applyAlignment="1">
      <alignment horizontal="center" vertical="top"/>
    </xf>
    <xf numFmtId="3" fontId="26" fillId="0" borderId="0" xfId="0" applyNumberFormat="1" applyFont="1" applyAlignment="1">
      <alignment vertical="top"/>
    </xf>
    <xf numFmtId="3" fontId="25" fillId="0" borderId="12" xfId="0" applyNumberFormat="1" applyFont="1" applyBorder="1" applyAlignment="1">
      <alignment vertical="top"/>
    </xf>
    <xf numFmtId="0" fontId="23" fillId="11" borderId="1" xfId="0" applyFont="1" applyFill="1" applyBorder="1" applyAlignment="1">
      <alignment horizontal="left" vertical="top"/>
    </xf>
    <xf numFmtId="0" fontId="23" fillId="8" borderId="1" xfId="0" applyFont="1" applyFill="1" applyBorder="1" applyAlignment="1" applyProtection="1">
      <alignment horizontal="left" vertical="top"/>
      <protection locked="0"/>
    </xf>
    <xf numFmtId="0" fontId="23" fillId="0" borderId="4" xfId="0" applyFont="1" applyBorder="1" applyAlignment="1">
      <alignment horizontal="left" vertical="top"/>
    </xf>
    <xf numFmtId="0" fontId="23" fillId="11" borderId="13" xfId="0" applyFont="1" applyFill="1" applyBorder="1" applyAlignment="1">
      <alignment horizontal="left" vertical="top" wrapText="1"/>
    </xf>
    <xf numFmtId="0" fontId="23" fillId="11" borderId="5" xfId="0" applyFont="1" applyFill="1" applyBorder="1" applyAlignment="1">
      <alignment horizontal="left" vertical="top" wrapText="1"/>
    </xf>
    <xf numFmtId="0" fontId="23" fillId="0" borderId="7" xfId="0" applyFont="1" applyBorder="1" applyAlignment="1">
      <alignment horizontal="right" vertical="top"/>
    </xf>
    <xf numFmtId="0" fontId="23" fillId="0" borderId="9" xfId="0" applyFont="1" applyBorder="1" applyAlignment="1">
      <alignment horizontal="right" vertical="top"/>
    </xf>
    <xf numFmtId="0" fontId="23" fillId="0" borderId="10" xfId="0" applyFont="1" applyBorder="1" applyAlignment="1">
      <alignment horizontal="right" vertical="top"/>
    </xf>
    <xf numFmtId="0" fontId="23" fillId="8" borderId="4" xfId="0" applyFont="1" applyFill="1" applyBorder="1" applyAlignment="1" applyProtection="1">
      <alignment horizontal="center" vertical="top"/>
      <protection locked="0"/>
    </xf>
    <xf numFmtId="0" fontId="23" fillId="8" borderId="2" xfId="0" applyFont="1" applyFill="1" applyBorder="1" applyAlignment="1" applyProtection="1">
      <alignment horizontal="center" vertical="top"/>
      <protection locked="0"/>
    </xf>
    <xf numFmtId="0" fontId="23" fillId="8" borderId="3" xfId="0" applyFont="1" applyFill="1" applyBorder="1" applyAlignment="1" applyProtection="1">
      <alignment horizontal="center" vertical="top"/>
      <protection locked="0"/>
    </xf>
    <xf numFmtId="0" fontId="25" fillId="0" borderId="1" xfId="0" applyFont="1" applyBorder="1" applyAlignment="1">
      <alignment horizontal="left" vertical="top"/>
    </xf>
    <xf numFmtId="0" fontId="23" fillId="6" borderId="4" xfId="0" applyFont="1" applyFill="1" applyBorder="1" applyAlignment="1">
      <alignment horizontal="left" wrapText="1"/>
    </xf>
    <xf numFmtId="0" fontId="23" fillId="6" borderId="2" xfId="0" applyFont="1" applyFill="1" applyBorder="1" applyAlignment="1">
      <alignment horizontal="left" wrapText="1"/>
    </xf>
    <xf numFmtId="0" fontId="23" fillId="6" borderId="3" xfId="0" applyFont="1" applyFill="1" applyBorder="1" applyAlignment="1">
      <alignment horizontal="left" wrapText="1"/>
    </xf>
    <xf numFmtId="0" fontId="52" fillId="0" borderId="1" xfId="0" applyFont="1" applyBorder="1" applyAlignment="1">
      <alignment horizontal="left"/>
    </xf>
    <xf numFmtId="0" fontId="23" fillId="0" borderId="6" xfId="0" applyFont="1" applyBorder="1" applyAlignment="1">
      <alignment horizontal="left"/>
    </xf>
    <xf numFmtId="0" fontId="23" fillId="0" borderId="0" xfId="0" applyFont="1" applyAlignment="1">
      <alignment horizontal="left"/>
    </xf>
    <xf numFmtId="0" fontId="23" fillId="8" borderId="13" xfId="0" applyFont="1" applyFill="1" applyBorder="1" applyAlignment="1" applyProtection="1">
      <alignment horizontal="left" vertical="top" wrapText="1"/>
      <protection locked="0"/>
    </xf>
    <xf numFmtId="0" fontId="23" fillId="8" borderId="5" xfId="0" applyFont="1" applyFill="1" applyBorder="1" applyAlignment="1" applyProtection="1">
      <alignment horizontal="left" vertical="top" wrapText="1"/>
      <protection locked="0"/>
    </xf>
    <xf numFmtId="0" fontId="23" fillId="8" borderId="8" xfId="0" applyFont="1" applyFill="1" applyBorder="1" applyAlignment="1" applyProtection="1">
      <alignment horizontal="left" vertical="top" wrapText="1"/>
      <protection locked="0"/>
    </xf>
    <xf numFmtId="0" fontId="23" fillId="8" borderId="6" xfId="0" applyFont="1" applyFill="1" applyBorder="1" applyAlignment="1" applyProtection="1">
      <alignment horizontal="left" vertical="top" wrapText="1"/>
      <protection locked="0"/>
    </xf>
    <xf numFmtId="0" fontId="23" fillId="8" borderId="0" xfId="0" applyFont="1" applyFill="1" applyAlignment="1" applyProtection="1">
      <alignment horizontal="left" vertical="top" wrapText="1"/>
      <protection locked="0"/>
    </xf>
    <xf numFmtId="0" fontId="23" fillId="8" borderId="15" xfId="0" applyFont="1" applyFill="1" applyBorder="1" applyAlignment="1" applyProtection="1">
      <alignment horizontal="left" vertical="top" wrapText="1"/>
      <protection locked="0"/>
    </xf>
    <xf numFmtId="0" fontId="23" fillId="8" borderId="11" xfId="0" applyFont="1" applyFill="1" applyBorder="1" applyAlignment="1" applyProtection="1">
      <alignment horizontal="left" vertical="top" wrapText="1"/>
      <protection locked="0"/>
    </xf>
    <xf numFmtId="0" fontId="23" fillId="8" borderId="12" xfId="0" applyFont="1" applyFill="1" applyBorder="1" applyAlignment="1" applyProtection="1">
      <alignment horizontal="left" vertical="top" wrapText="1"/>
      <protection locked="0"/>
    </xf>
    <xf numFmtId="0" fontId="23" fillId="8" borderId="14" xfId="0" applyFont="1" applyFill="1" applyBorder="1" applyAlignment="1" applyProtection="1">
      <alignment horizontal="left" vertical="top" wrapText="1"/>
      <protection locked="0"/>
    </xf>
    <xf numFmtId="0" fontId="21" fillId="0" borderId="4"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2" xfId="0" applyFont="1" applyBorder="1" applyAlignment="1">
      <alignment horizontal="left" vertical="top" wrapText="1"/>
    </xf>
    <xf numFmtId="0" fontId="20" fillId="8" borderId="4" xfId="0" applyFont="1" applyFill="1" applyBorder="1" applyAlignment="1" applyProtection="1">
      <alignment horizontal="left" vertical="top" wrapText="1"/>
      <protection locked="0"/>
    </xf>
    <xf numFmtId="0" fontId="20" fillId="8" borderId="2" xfId="0" applyFont="1" applyFill="1" applyBorder="1" applyAlignment="1" applyProtection="1">
      <alignment horizontal="left" vertical="top" wrapText="1"/>
      <protection locked="0"/>
    </xf>
    <xf numFmtId="0" fontId="20" fillId="8" borderId="3" xfId="0" applyFont="1" applyFill="1" applyBorder="1" applyAlignment="1" applyProtection="1">
      <alignment horizontal="left" vertical="top" wrapText="1"/>
      <protection locked="0"/>
    </xf>
    <xf numFmtId="0" fontId="23" fillId="0" borderId="1" xfId="0" applyFont="1" applyBorder="1" applyAlignment="1">
      <alignment horizontal="left" wrapText="1"/>
    </xf>
    <xf numFmtId="0" fontId="23" fillId="0" borderId="6" xfId="0" applyFont="1" applyBorder="1" applyAlignment="1">
      <alignment horizontal="left" wrapText="1"/>
    </xf>
    <xf numFmtId="0" fontId="23" fillId="0" borderId="0" xfId="0" applyFont="1" applyAlignment="1">
      <alignment horizontal="left" wrapText="1"/>
    </xf>
    <xf numFmtId="0" fontId="22" fillId="2" borderId="4" xfId="0" applyFont="1" applyFill="1" applyBorder="1" applyProtection="1">
      <protection locked="0"/>
    </xf>
    <xf numFmtId="0" fontId="25" fillId="0" borderId="3" xfId="0" applyFont="1" applyBorder="1" applyProtection="1">
      <protection locked="0"/>
    </xf>
    <xf numFmtId="0" fontId="25" fillId="0" borderId="6" xfId="0" applyFont="1" applyBorder="1" applyAlignment="1">
      <alignment horizontal="left" vertical="top" wrapText="1"/>
    </xf>
    <xf numFmtId="0" fontId="25" fillId="0" borderId="0" xfId="0" applyFont="1" applyAlignment="1">
      <alignment horizontal="left" vertical="top" wrapText="1"/>
    </xf>
    <xf numFmtId="0" fontId="25" fillId="0" borderId="15" xfId="0" applyFont="1" applyBorder="1" applyAlignment="1">
      <alignment horizontal="left" vertical="top" wrapText="1"/>
    </xf>
    <xf numFmtId="0" fontId="22" fillId="0" borderId="2" xfId="0" applyFont="1" applyBorder="1" applyAlignment="1">
      <alignment vertical="top" wrapText="1"/>
    </xf>
    <xf numFmtId="0" fontId="25" fillId="0" borderId="2" xfId="0" applyFont="1" applyBorder="1" applyAlignment="1">
      <alignment vertical="top" wrapText="1"/>
    </xf>
    <xf numFmtId="0" fontId="22" fillId="2" borderId="13" xfId="0" applyFont="1" applyFill="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25" fillId="0" borderId="12"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2" fillId="0" borderId="4" xfId="0" applyFont="1" applyBorder="1"/>
    <xf numFmtId="0" fontId="25" fillId="0" borderId="2" xfId="0" applyFont="1" applyBorder="1"/>
    <xf numFmtId="0" fontId="25" fillId="0" borderId="6" xfId="0" applyFont="1" applyBorder="1" applyAlignment="1">
      <alignment wrapText="1"/>
    </xf>
    <xf numFmtId="0" fontId="25" fillId="0" borderId="0" xfId="0" applyFont="1" applyAlignment="1">
      <alignment wrapText="1"/>
    </xf>
    <xf numFmtId="0" fontId="25" fillId="0" borderId="15" xfId="0" applyFont="1" applyBorder="1" applyAlignment="1">
      <alignment wrapText="1"/>
    </xf>
    <xf numFmtId="0" fontId="25" fillId="0" borderId="3" xfId="0" applyFont="1" applyBorder="1"/>
    <xf numFmtId="0" fontId="22" fillId="2" borderId="4" xfId="0" applyFont="1" applyFill="1" applyBorder="1" applyAlignment="1" applyProtection="1">
      <alignment horizontal="left"/>
      <protection locked="0"/>
    </xf>
    <xf numFmtId="0" fontId="22" fillId="2" borderId="2" xfId="0" applyFont="1" applyFill="1" applyBorder="1" applyAlignment="1" applyProtection="1">
      <alignment horizontal="left"/>
      <protection locked="0"/>
    </xf>
    <xf numFmtId="0" fontId="22" fillId="2" borderId="3" xfId="0" applyFont="1" applyFill="1" applyBorder="1" applyAlignment="1" applyProtection="1">
      <alignment horizontal="left"/>
      <protection locked="0"/>
    </xf>
    <xf numFmtId="0" fontId="25" fillId="0" borderId="2" xfId="0" applyFont="1" applyBorder="1" applyAlignment="1" applyProtection="1">
      <alignment horizontal="left"/>
      <protection locked="0"/>
    </xf>
    <xf numFmtId="0" fontId="25" fillId="0" borderId="3" xfId="0" applyFont="1" applyBorder="1" applyAlignment="1" applyProtection="1">
      <alignment horizontal="left"/>
      <protection locked="0"/>
    </xf>
    <xf numFmtId="0" fontId="25" fillId="2" borderId="4" xfId="0" applyFont="1" applyFill="1" applyBorder="1" applyProtection="1">
      <protection locked="0"/>
    </xf>
    <xf numFmtId="0" fontId="25" fillId="0" borderId="2" xfId="0" applyFont="1" applyBorder="1" applyProtection="1">
      <protection locked="0"/>
    </xf>
    <xf numFmtId="0" fontId="22" fillId="8" borderId="21" xfId="0" applyFont="1" applyFill="1" applyBorder="1" applyAlignment="1" applyProtection="1">
      <alignment horizontal="left"/>
      <protection locked="0"/>
    </xf>
    <xf numFmtId="3" fontId="22" fillId="6" borderId="4" xfId="0" applyNumberFormat="1" applyFont="1" applyFill="1" applyBorder="1" applyAlignment="1">
      <alignment horizontal="left"/>
    </xf>
    <xf numFmtId="0" fontId="22" fillId="6" borderId="2" xfId="0" applyFont="1" applyFill="1" applyBorder="1" applyAlignment="1">
      <alignment horizontal="left"/>
    </xf>
    <xf numFmtId="0" fontId="22" fillId="6" borderId="3" xfId="0" applyFont="1" applyFill="1" applyBorder="1" applyAlignment="1">
      <alignment horizontal="left"/>
    </xf>
    <xf numFmtId="0" fontId="22" fillId="3" borderId="4" xfId="0" applyFont="1" applyFill="1" applyBorder="1" applyAlignment="1">
      <alignment horizontal="left"/>
    </xf>
    <xf numFmtId="0" fontId="22" fillId="3" borderId="2" xfId="0" applyFont="1" applyFill="1" applyBorder="1" applyAlignment="1">
      <alignment horizontal="left"/>
    </xf>
    <xf numFmtId="0" fontId="22" fillId="3" borderId="3" xfId="0" applyFont="1" applyFill="1" applyBorder="1" applyAlignment="1">
      <alignment horizontal="left"/>
    </xf>
    <xf numFmtId="0" fontId="22" fillId="8" borderId="2" xfId="0" applyFont="1" applyFill="1" applyBorder="1" applyAlignment="1" applyProtection="1">
      <alignment horizontal="left" vertical="top" wrapText="1"/>
      <protection locked="0"/>
    </xf>
    <xf numFmtId="0" fontId="22" fillId="3" borderId="13" xfId="0" applyFont="1" applyFill="1" applyBorder="1" applyAlignment="1">
      <alignment horizontal="left" vertical="top" wrapText="1"/>
    </xf>
    <xf numFmtId="0" fontId="25" fillId="2" borderId="2" xfId="0" applyFont="1" applyFill="1" applyBorder="1" applyProtection="1">
      <protection locked="0"/>
    </xf>
    <xf numFmtId="0" fontId="25" fillId="2" borderId="3" xfId="0" applyFont="1" applyFill="1" applyBorder="1" applyProtection="1">
      <protection locked="0"/>
    </xf>
    <xf numFmtId="0" fontId="19" fillId="8" borderId="4" xfId="0" applyFont="1" applyFill="1" applyBorder="1" applyAlignment="1" applyProtection="1">
      <alignment horizontal="left" vertical="top" wrapText="1"/>
      <protection locked="0"/>
    </xf>
    <xf numFmtId="0" fontId="19" fillId="8" borderId="2" xfId="0" applyFont="1" applyFill="1" applyBorder="1" applyAlignment="1" applyProtection="1">
      <alignment horizontal="left" vertical="top" wrapText="1"/>
      <protection locked="0"/>
    </xf>
    <xf numFmtId="0" fontId="19" fillId="8" borderId="3" xfId="0" applyFont="1" applyFill="1" applyBorder="1" applyAlignment="1" applyProtection="1">
      <alignment horizontal="left" vertical="top" wrapText="1"/>
      <protection locked="0"/>
    </xf>
    <xf numFmtId="0" fontId="55" fillId="7" borderId="4" xfId="0" applyFont="1" applyFill="1" applyBorder="1" applyAlignment="1">
      <alignment horizontal="left" vertical="top" wrapText="1"/>
    </xf>
    <xf numFmtId="0" fontId="55" fillId="7" borderId="2" xfId="0" applyFont="1" applyFill="1" applyBorder="1" applyAlignment="1">
      <alignment horizontal="left" vertical="top" wrapText="1"/>
    </xf>
    <xf numFmtId="0" fontId="55" fillId="7" borderId="3" xfId="0" applyFont="1" applyFill="1" applyBorder="1" applyAlignment="1">
      <alignment horizontal="left" vertical="top" wrapText="1"/>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14" xfId="0" applyFont="1" applyBorder="1" applyAlignment="1">
      <alignment horizontal="left" vertical="top" wrapText="1"/>
    </xf>
    <xf numFmtId="0" fontId="57" fillId="0" borderId="4" xfId="0" applyFont="1" applyBorder="1" applyAlignment="1">
      <alignment horizontal="left" vertical="top" wrapText="1"/>
    </xf>
    <xf numFmtId="0" fontId="57" fillId="0" borderId="2" xfId="0" applyFont="1" applyBorder="1" applyAlignment="1">
      <alignment horizontal="left" vertical="top" wrapText="1"/>
    </xf>
    <xf numFmtId="0" fontId="57" fillId="0" borderId="3" xfId="0" applyFont="1"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8" borderId="13" xfId="0" applyFill="1" applyBorder="1" applyAlignment="1" applyProtection="1">
      <alignment horizontal="left" vertical="top" wrapText="1"/>
      <protection locked="0"/>
    </xf>
    <xf numFmtId="0" fontId="0" fillId="8" borderId="5" xfId="0" applyFill="1" applyBorder="1" applyAlignment="1" applyProtection="1">
      <alignment horizontal="left" vertical="top" wrapText="1"/>
      <protection locked="0"/>
    </xf>
    <xf numFmtId="0" fontId="0" fillId="8" borderId="8" xfId="0" applyFill="1" applyBorder="1" applyAlignment="1" applyProtection="1">
      <alignment horizontal="left" vertical="top" wrapText="1"/>
      <protection locked="0"/>
    </xf>
    <xf numFmtId="0" fontId="0" fillId="8" borderId="6"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0" fillId="8" borderId="15" xfId="0" applyFill="1" applyBorder="1" applyAlignment="1" applyProtection="1">
      <alignment horizontal="left" vertical="top" wrapText="1"/>
      <protection locked="0"/>
    </xf>
    <xf numFmtId="0" fontId="0" fillId="8" borderId="11"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0" fillId="8" borderId="14" xfId="0" applyFill="1" applyBorder="1" applyAlignment="1" applyProtection="1">
      <alignment horizontal="left" vertical="top" wrapText="1"/>
      <protection locked="0"/>
    </xf>
    <xf numFmtId="0" fontId="0" fillId="8" borderId="13" xfId="0" applyFill="1" applyBorder="1" applyAlignment="1" applyProtection="1">
      <alignment horizontal="left"/>
      <protection locked="0"/>
    </xf>
    <xf numFmtId="0" fontId="0" fillId="8" borderId="5" xfId="0" applyFill="1" applyBorder="1" applyAlignment="1" applyProtection="1">
      <alignment horizontal="left"/>
      <protection locked="0"/>
    </xf>
    <xf numFmtId="0" fontId="0" fillId="8" borderId="8" xfId="0" applyFill="1" applyBorder="1" applyAlignment="1" applyProtection="1">
      <alignment horizontal="left"/>
      <protection locked="0"/>
    </xf>
    <xf numFmtId="0" fontId="0" fillId="8" borderId="6" xfId="0" applyFill="1" applyBorder="1" applyAlignment="1" applyProtection="1">
      <alignment horizontal="left"/>
      <protection locked="0"/>
    </xf>
    <xf numFmtId="0" fontId="0" fillId="8" borderId="0" xfId="0" applyFill="1" applyAlignment="1" applyProtection="1">
      <alignment horizontal="left"/>
      <protection locked="0"/>
    </xf>
    <xf numFmtId="0" fontId="0" fillId="8" borderId="15" xfId="0" applyFill="1" applyBorder="1" applyAlignment="1" applyProtection="1">
      <alignment horizontal="left"/>
      <protection locked="0"/>
    </xf>
    <xf numFmtId="0" fontId="0" fillId="8" borderId="11" xfId="0" applyFill="1" applyBorder="1" applyAlignment="1" applyProtection="1">
      <alignment horizontal="left"/>
      <protection locked="0"/>
    </xf>
    <xf numFmtId="0" fontId="0" fillId="8" borderId="12" xfId="0" applyFill="1" applyBorder="1" applyAlignment="1" applyProtection="1">
      <alignment horizontal="left"/>
      <protection locked="0"/>
    </xf>
    <xf numFmtId="0" fontId="0" fillId="8" borderId="14" xfId="0" applyFill="1" applyBorder="1" applyAlignment="1" applyProtection="1">
      <alignment horizontal="left"/>
      <protection locked="0"/>
    </xf>
  </cellXfs>
  <cellStyles count="6">
    <cellStyle name="Comma" xfId="1" builtinId="3"/>
    <cellStyle name="Currency" xfId="2" builtinId="4"/>
    <cellStyle name="Normal" xfId="0" builtinId="0"/>
    <cellStyle name="Normal 5" xfId="3" xr:uid="{00000000-0005-0000-0000-000004000000}"/>
    <cellStyle name="Normal_Sources &amp; Uses" xfId="4" xr:uid="{00000000-0005-0000-0000-000005000000}"/>
    <cellStyle name="Percent" xfId="5" builtinId="5"/>
  </cellStyles>
  <dxfs count="13">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40</xdr:col>
      <xdr:colOff>609600</xdr:colOff>
      <xdr:row>63</xdr:row>
      <xdr:rowOff>0</xdr:rowOff>
    </xdr:from>
    <xdr:to>
      <xdr:col>61</xdr:col>
      <xdr:colOff>0</xdr:colOff>
      <xdr:row>120</xdr:row>
      <xdr:rowOff>169747</xdr:rowOff>
    </xdr:to>
    <xdr:pic>
      <xdr:nvPicPr>
        <xdr:cNvPr id="40536" name="Picture 2">
          <a:extLst>
            <a:ext uri="{FF2B5EF4-FFF2-40B4-BE49-F238E27FC236}">
              <a16:creationId xmlns:a16="http://schemas.microsoft.com/office/drawing/2014/main" id="{20235CCE-1728-BE75-A5C4-C8D264576B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8446" r="7906"/>
        <a:stretch>
          <a:fillRect/>
        </a:stretch>
      </xdr:blipFill>
      <xdr:spPr bwMode="auto">
        <a:xfrm>
          <a:off x="29575125" y="33813750"/>
          <a:ext cx="12192000" cy="1010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ional%20Dev/Community%20Dev/HOME/Projects/Rental%20-%20Peoples'%20Place%20-%20PSHHC/Loan%20Docs/Draft%20and%20Final%20drafts/financials/Santa%20Paul%209%25%20Proforma%20121520%20LIN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RYTHING"/>
    </sheetNames>
    <sheetDataSet>
      <sheetData sheetId="0" refreshError="1">
        <row r="91">
          <cell r="C9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cy.mcaulay@ventur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N44"/>
  <sheetViews>
    <sheetView zoomScale="115" zoomScaleNormal="115" zoomScaleSheetLayoutView="85" workbookViewId="0">
      <selection activeCell="A9" sqref="A9:N9"/>
    </sheetView>
  </sheetViews>
  <sheetFormatPr defaultRowHeight="14.25" x14ac:dyDescent="0.45"/>
  <cols>
    <col min="1" max="14" width="10.73046875" customWidth="1"/>
  </cols>
  <sheetData>
    <row r="1" spans="1:14" s="15" customFormat="1" ht="30" customHeight="1" x14ac:dyDescent="0.45">
      <c r="A1" s="523" t="str">
        <f>Summary!A1</f>
        <v>Insert Project Name</v>
      </c>
      <c r="B1" s="524"/>
      <c r="C1" s="524"/>
      <c r="D1" s="524"/>
      <c r="E1" s="61"/>
      <c r="F1" s="61"/>
      <c r="G1" s="61"/>
      <c r="H1" s="8"/>
      <c r="I1" s="8"/>
      <c r="J1" s="8"/>
      <c r="K1" s="8"/>
      <c r="L1" s="8"/>
      <c r="M1" s="8"/>
      <c r="N1" s="8"/>
    </row>
    <row r="2" spans="1:14" s="9" customFormat="1" ht="18" x14ac:dyDescent="0.55000000000000004">
      <c r="A2" s="254" t="s">
        <v>802</v>
      </c>
    </row>
    <row r="3" spans="1:14" s="9" customFormat="1" ht="15.75" x14ac:dyDescent="0.5">
      <c r="A3" s="520"/>
      <c r="B3" s="521"/>
      <c r="C3" s="521"/>
      <c r="D3" s="521"/>
      <c r="E3" s="521"/>
      <c r="F3" s="521"/>
      <c r="G3" s="521"/>
      <c r="H3" s="521"/>
      <c r="I3" s="521"/>
      <c r="J3" s="521"/>
      <c r="K3" s="521"/>
      <c r="L3" s="521"/>
      <c r="M3" s="521"/>
      <c r="N3" s="522"/>
    </row>
    <row r="4" spans="1:14" s="9" customFormat="1" ht="31.5" customHeight="1" x14ac:dyDescent="0.5">
      <c r="A4" s="528" t="s">
        <v>638</v>
      </c>
      <c r="B4" s="529"/>
      <c r="C4" s="529"/>
      <c r="D4" s="529"/>
      <c r="E4" s="529"/>
      <c r="F4" s="529"/>
      <c r="G4" s="529"/>
      <c r="H4" s="529"/>
      <c r="I4" s="529"/>
      <c r="J4" s="529"/>
      <c r="K4" s="529"/>
      <c r="L4" s="529"/>
      <c r="M4" s="529"/>
      <c r="N4" s="530"/>
    </row>
    <row r="5" spans="1:14" s="9" customFormat="1" ht="31.5" customHeight="1" x14ac:dyDescent="0.5">
      <c r="A5" s="520" t="s">
        <v>483</v>
      </c>
      <c r="B5" s="521"/>
      <c r="C5" s="521"/>
      <c r="D5" s="521"/>
      <c r="E5" s="521"/>
      <c r="F5" s="521"/>
      <c r="G5" s="521"/>
      <c r="H5" s="521"/>
      <c r="I5" s="521"/>
      <c r="J5" s="521"/>
      <c r="K5" s="521"/>
      <c r="L5" s="521"/>
      <c r="M5" s="521"/>
      <c r="N5" s="522"/>
    </row>
    <row r="6" spans="1:14" s="9" customFormat="1" ht="31.35" customHeight="1" x14ac:dyDescent="0.5">
      <c r="A6" s="531" t="s">
        <v>627</v>
      </c>
      <c r="B6" s="529"/>
      <c r="C6" s="529"/>
      <c r="D6" s="529"/>
      <c r="E6" s="529"/>
      <c r="F6" s="529"/>
      <c r="G6" s="529"/>
      <c r="H6" s="529"/>
      <c r="I6" s="529"/>
      <c r="J6" s="529"/>
      <c r="K6" s="529"/>
      <c r="L6" s="529"/>
      <c r="M6" s="529"/>
      <c r="N6" s="530"/>
    </row>
    <row r="7" spans="1:14" s="9" customFormat="1" ht="15.75" x14ac:dyDescent="0.5">
      <c r="A7" s="520"/>
      <c r="B7" s="521"/>
      <c r="C7" s="521"/>
      <c r="D7" s="521"/>
      <c r="E7" s="521"/>
      <c r="F7" s="521"/>
      <c r="G7" s="521"/>
      <c r="H7" s="521"/>
      <c r="I7" s="521"/>
      <c r="J7" s="521"/>
      <c r="K7" s="521"/>
      <c r="L7" s="521"/>
      <c r="M7" s="521"/>
      <c r="N7" s="522"/>
    </row>
    <row r="8" spans="1:14" s="9" customFormat="1" ht="15.75" x14ac:dyDescent="0.5">
      <c r="A8" s="525" t="s">
        <v>413</v>
      </c>
      <c r="B8" s="526"/>
      <c r="C8" s="526"/>
      <c r="D8" s="526"/>
      <c r="E8" s="526"/>
      <c r="F8" s="526"/>
      <c r="G8" s="526"/>
      <c r="H8" s="526"/>
      <c r="I8" s="526"/>
      <c r="J8" s="526"/>
      <c r="K8" s="526"/>
      <c r="L8" s="526"/>
      <c r="M8" s="526"/>
      <c r="N8" s="527"/>
    </row>
    <row r="9" spans="1:14" s="9" customFormat="1" ht="46.5" customHeight="1" x14ac:dyDescent="0.5">
      <c r="A9" s="520" t="s">
        <v>639</v>
      </c>
      <c r="B9" s="521"/>
      <c r="C9" s="521"/>
      <c r="D9" s="521"/>
      <c r="E9" s="521"/>
      <c r="F9" s="521"/>
      <c r="G9" s="521"/>
      <c r="H9" s="521"/>
      <c r="I9" s="521"/>
      <c r="J9" s="521"/>
      <c r="K9" s="521"/>
      <c r="L9" s="521"/>
      <c r="M9" s="521"/>
      <c r="N9" s="522"/>
    </row>
    <row r="10" spans="1:14" s="9" customFormat="1" ht="15.75" x14ac:dyDescent="0.5">
      <c r="A10" s="520"/>
      <c r="B10" s="521"/>
      <c r="C10" s="521"/>
      <c r="D10" s="521"/>
      <c r="E10" s="521"/>
      <c r="F10" s="521"/>
      <c r="G10" s="521"/>
      <c r="H10" s="521"/>
      <c r="I10" s="521"/>
      <c r="J10" s="521"/>
      <c r="K10" s="521"/>
      <c r="L10" s="521"/>
      <c r="M10" s="521"/>
      <c r="N10" s="522"/>
    </row>
    <row r="11" spans="1:14" s="9" customFormat="1" ht="15.75" x14ac:dyDescent="0.5">
      <c r="A11" s="525" t="s">
        <v>414</v>
      </c>
      <c r="B11" s="526"/>
      <c r="C11" s="526"/>
      <c r="D11" s="526"/>
      <c r="E11" s="526"/>
      <c r="F11" s="526"/>
      <c r="G11" s="526"/>
      <c r="H11" s="526"/>
      <c r="I11" s="526"/>
      <c r="J11" s="526"/>
      <c r="K11" s="526"/>
      <c r="L11" s="526"/>
      <c r="M11" s="526"/>
      <c r="N11" s="527"/>
    </row>
    <row r="12" spans="1:14" s="9" customFormat="1" ht="31.5" customHeight="1" x14ac:dyDescent="0.5">
      <c r="A12" s="532" t="s">
        <v>640</v>
      </c>
      <c r="B12" s="529"/>
      <c r="C12" s="529"/>
      <c r="D12" s="529"/>
      <c r="E12" s="529"/>
      <c r="F12" s="529"/>
      <c r="G12" s="529"/>
      <c r="H12" s="529"/>
      <c r="I12" s="529"/>
      <c r="J12" s="529"/>
      <c r="K12" s="529"/>
      <c r="L12" s="529"/>
      <c r="M12" s="529"/>
      <c r="N12" s="530"/>
    </row>
    <row r="13" spans="1:14" s="9" customFormat="1" ht="31.5" customHeight="1" x14ac:dyDescent="0.5">
      <c r="A13" s="520" t="s">
        <v>636</v>
      </c>
      <c r="B13" s="521"/>
      <c r="C13" s="521"/>
      <c r="D13" s="521"/>
      <c r="E13" s="521"/>
      <c r="F13" s="521"/>
      <c r="G13" s="521"/>
      <c r="H13" s="521"/>
      <c r="I13" s="521"/>
      <c r="J13" s="521"/>
      <c r="K13" s="521"/>
      <c r="L13" s="521"/>
      <c r="M13" s="521"/>
      <c r="N13" s="522"/>
    </row>
    <row r="14" spans="1:14" s="9" customFormat="1" ht="15.75" customHeight="1" x14ac:dyDescent="0.5">
      <c r="A14" s="532" t="s">
        <v>803</v>
      </c>
      <c r="B14" s="529"/>
      <c r="C14" s="529"/>
      <c r="D14" s="529"/>
      <c r="E14" s="529"/>
      <c r="F14" s="529"/>
      <c r="G14" s="529"/>
      <c r="H14" s="529"/>
      <c r="I14" s="529"/>
      <c r="J14" s="529"/>
      <c r="K14" s="529"/>
      <c r="L14" s="529"/>
      <c r="M14" s="529"/>
      <c r="N14" s="530"/>
    </row>
    <row r="15" spans="1:14" s="9" customFormat="1" ht="19.5" customHeight="1" x14ac:dyDescent="0.5">
      <c r="A15" s="520" t="s">
        <v>804</v>
      </c>
      <c r="B15" s="521"/>
      <c r="C15" s="521"/>
      <c r="D15" s="521"/>
      <c r="E15" s="521"/>
      <c r="F15" s="521"/>
      <c r="G15" s="521"/>
      <c r="H15" s="521"/>
      <c r="I15" s="521"/>
      <c r="J15" s="521"/>
      <c r="K15" s="521"/>
      <c r="L15" s="521"/>
      <c r="M15" s="521"/>
      <c r="N15" s="522"/>
    </row>
    <row r="16" spans="1:14" s="9" customFormat="1" ht="15.75" x14ac:dyDescent="0.5">
      <c r="A16" s="520"/>
      <c r="B16" s="521"/>
      <c r="C16" s="521"/>
      <c r="D16" s="521"/>
      <c r="E16" s="521"/>
      <c r="F16" s="521"/>
      <c r="G16" s="521"/>
      <c r="H16" s="521"/>
      <c r="I16" s="521"/>
      <c r="J16" s="521"/>
      <c r="K16" s="521"/>
      <c r="L16" s="521"/>
      <c r="M16" s="521"/>
      <c r="N16" s="522"/>
    </row>
    <row r="17" spans="1:14" s="9" customFormat="1" ht="15.75" x14ac:dyDescent="0.5">
      <c r="A17" s="525" t="s">
        <v>421</v>
      </c>
      <c r="B17" s="526"/>
      <c r="C17" s="526"/>
      <c r="D17" s="526"/>
      <c r="E17" s="526"/>
      <c r="F17" s="526"/>
      <c r="G17" s="526"/>
      <c r="H17" s="526"/>
      <c r="I17" s="526"/>
      <c r="J17" s="526"/>
      <c r="K17" s="526"/>
      <c r="L17" s="526"/>
      <c r="M17" s="526"/>
      <c r="N17" s="527"/>
    </row>
    <row r="18" spans="1:14" s="9" customFormat="1" ht="52.5" customHeight="1" x14ac:dyDescent="0.5">
      <c r="A18" s="532" t="s">
        <v>422</v>
      </c>
      <c r="B18" s="529"/>
      <c r="C18" s="529"/>
      <c r="D18" s="529"/>
      <c r="E18" s="529"/>
      <c r="F18" s="529"/>
      <c r="G18" s="529"/>
      <c r="H18" s="529"/>
      <c r="I18" s="529"/>
      <c r="J18" s="529"/>
      <c r="K18" s="529"/>
      <c r="L18" s="529"/>
      <c r="M18" s="529"/>
      <c r="N18" s="530"/>
    </row>
    <row r="19" spans="1:14" s="9" customFormat="1" ht="15.75" x14ac:dyDescent="0.5">
      <c r="A19" s="520" t="s">
        <v>415</v>
      </c>
      <c r="B19" s="521"/>
      <c r="C19" s="521"/>
      <c r="D19" s="521"/>
      <c r="E19" s="521"/>
      <c r="F19" s="521"/>
      <c r="G19" s="521"/>
      <c r="H19" s="521"/>
      <c r="I19" s="521"/>
      <c r="J19" s="521"/>
      <c r="K19" s="521"/>
      <c r="L19" s="521"/>
      <c r="M19" s="521"/>
      <c r="N19" s="522"/>
    </row>
    <row r="20" spans="1:14" s="9" customFormat="1" ht="15.75" x14ac:dyDescent="0.5">
      <c r="A20" s="520"/>
      <c r="B20" s="521"/>
      <c r="C20" s="521"/>
      <c r="D20" s="521"/>
      <c r="E20" s="521"/>
      <c r="F20" s="521"/>
      <c r="G20" s="521"/>
      <c r="H20" s="521"/>
      <c r="I20" s="521"/>
      <c r="J20" s="521"/>
      <c r="K20" s="521"/>
      <c r="L20" s="521"/>
      <c r="M20" s="521"/>
      <c r="N20" s="522"/>
    </row>
    <row r="21" spans="1:14" s="9" customFormat="1" ht="15.75" customHeight="1" x14ac:dyDescent="0.5">
      <c r="A21" s="525" t="s">
        <v>409</v>
      </c>
      <c r="B21" s="526"/>
      <c r="C21" s="526"/>
      <c r="D21" s="526"/>
      <c r="E21" s="526"/>
      <c r="F21" s="526"/>
      <c r="G21" s="526"/>
      <c r="H21" s="526"/>
      <c r="I21" s="526"/>
      <c r="J21" s="526"/>
      <c r="K21" s="526"/>
      <c r="L21" s="526"/>
      <c r="M21" s="526"/>
      <c r="N21" s="527"/>
    </row>
    <row r="22" spans="1:14" s="9" customFormat="1" ht="33.75" customHeight="1" x14ac:dyDescent="0.5">
      <c r="A22" s="520" t="s">
        <v>641</v>
      </c>
      <c r="B22" s="536"/>
      <c r="C22" s="536"/>
      <c r="D22" s="536"/>
      <c r="E22" s="536"/>
      <c r="F22" s="536"/>
      <c r="G22" s="536"/>
      <c r="H22" s="536"/>
      <c r="I22" s="536"/>
      <c r="J22" s="536"/>
      <c r="K22" s="536"/>
      <c r="L22" s="536"/>
      <c r="M22" s="536"/>
      <c r="N22" s="537"/>
    </row>
    <row r="23" spans="1:14" s="9" customFormat="1" ht="31.5" customHeight="1" x14ac:dyDescent="0.5">
      <c r="A23" s="532" t="s">
        <v>438</v>
      </c>
      <c r="B23" s="529"/>
      <c r="C23" s="529"/>
      <c r="D23" s="529"/>
      <c r="E23" s="529"/>
      <c r="F23" s="529"/>
      <c r="G23" s="529"/>
      <c r="H23" s="529"/>
      <c r="I23" s="529"/>
      <c r="J23" s="529"/>
      <c r="K23" s="529"/>
      <c r="L23" s="529"/>
      <c r="M23" s="529"/>
      <c r="N23" s="530"/>
    </row>
    <row r="24" spans="1:14" s="9" customFormat="1" ht="20.25" customHeight="1" x14ac:dyDescent="0.5">
      <c r="A24" s="520" t="s">
        <v>628</v>
      </c>
      <c r="B24" s="521"/>
      <c r="C24" s="521"/>
      <c r="D24" s="521"/>
      <c r="E24" s="521"/>
      <c r="F24" s="521"/>
      <c r="G24" s="521"/>
      <c r="H24" s="521"/>
      <c r="I24" s="521"/>
      <c r="J24" s="521"/>
      <c r="K24" s="521"/>
      <c r="L24" s="521"/>
      <c r="M24" s="521"/>
      <c r="N24" s="522"/>
    </row>
    <row r="25" spans="1:14" s="9" customFormat="1" ht="15.75" x14ac:dyDescent="0.5">
      <c r="A25" s="520"/>
      <c r="B25" s="521"/>
      <c r="C25" s="521"/>
      <c r="D25" s="521"/>
      <c r="E25" s="521"/>
      <c r="F25" s="521"/>
      <c r="G25" s="521"/>
      <c r="H25" s="521"/>
      <c r="I25" s="521"/>
      <c r="J25" s="521"/>
      <c r="K25" s="521"/>
      <c r="L25" s="521"/>
      <c r="M25" s="521"/>
      <c r="N25" s="522"/>
    </row>
    <row r="26" spans="1:14" s="9" customFormat="1" ht="15.75" x14ac:dyDescent="0.5">
      <c r="A26" s="525" t="s">
        <v>340</v>
      </c>
      <c r="B26" s="526"/>
      <c r="C26" s="526"/>
      <c r="D26" s="526"/>
      <c r="E26" s="526"/>
      <c r="F26" s="526"/>
      <c r="G26" s="526"/>
      <c r="H26" s="526"/>
      <c r="I26" s="526"/>
      <c r="J26" s="526"/>
      <c r="K26" s="526"/>
      <c r="L26" s="526"/>
      <c r="M26" s="526"/>
      <c r="N26" s="527"/>
    </row>
    <row r="27" spans="1:14" s="9" customFormat="1" ht="15.75" x14ac:dyDescent="0.5">
      <c r="A27" s="520" t="s">
        <v>416</v>
      </c>
      <c r="B27" s="521"/>
      <c r="C27" s="521"/>
      <c r="D27" s="521"/>
      <c r="E27" s="521"/>
      <c r="F27" s="521"/>
      <c r="G27" s="521"/>
      <c r="H27" s="521"/>
      <c r="I27" s="521"/>
      <c r="J27" s="521"/>
      <c r="K27" s="521"/>
      <c r="L27" s="521"/>
      <c r="M27" s="521"/>
      <c r="N27" s="522"/>
    </row>
    <row r="28" spans="1:14" s="9" customFormat="1" ht="15.75" x14ac:dyDescent="0.5">
      <c r="A28" s="520"/>
      <c r="B28" s="521"/>
      <c r="C28" s="521"/>
      <c r="D28" s="521"/>
      <c r="E28" s="521"/>
      <c r="F28" s="521"/>
      <c r="G28" s="521"/>
      <c r="H28" s="521"/>
      <c r="I28" s="521"/>
      <c r="J28" s="521"/>
      <c r="K28" s="521"/>
      <c r="L28" s="521"/>
      <c r="M28" s="521"/>
      <c r="N28" s="522"/>
    </row>
    <row r="29" spans="1:14" s="9" customFormat="1" ht="15.75" x14ac:dyDescent="0.5">
      <c r="A29" s="525" t="s">
        <v>417</v>
      </c>
      <c r="B29" s="526"/>
      <c r="C29" s="526"/>
      <c r="D29" s="526"/>
      <c r="E29" s="526"/>
      <c r="F29" s="526"/>
      <c r="G29" s="526"/>
      <c r="H29" s="526"/>
      <c r="I29" s="526"/>
      <c r="J29" s="526"/>
      <c r="K29" s="526"/>
      <c r="L29" s="526"/>
      <c r="M29" s="526"/>
      <c r="N29" s="527"/>
    </row>
    <row r="30" spans="1:14" s="9" customFormat="1" ht="15.75" x14ac:dyDescent="0.5">
      <c r="A30" s="520" t="s">
        <v>805</v>
      </c>
      <c r="B30" s="521"/>
      <c r="C30" s="521"/>
      <c r="D30" s="521"/>
      <c r="E30" s="521"/>
      <c r="F30" s="521"/>
      <c r="G30" s="521"/>
      <c r="H30" s="521"/>
      <c r="I30" s="521"/>
      <c r="J30" s="521"/>
      <c r="K30" s="521"/>
      <c r="L30" s="521"/>
      <c r="M30" s="521"/>
      <c r="N30" s="522"/>
    </row>
    <row r="31" spans="1:14" s="9" customFormat="1" ht="15.75" x14ac:dyDescent="0.5">
      <c r="A31" s="532" t="s">
        <v>418</v>
      </c>
      <c r="B31" s="529"/>
      <c r="C31" s="529"/>
      <c r="D31" s="529"/>
      <c r="E31" s="529"/>
      <c r="F31" s="529"/>
      <c r="G31" s="529"/>
      <c r="H31" s="529"/>
      <c r="I31" s="529"/>
      <c r="J31" s="529"/>
      <c r="K31" s="529"/>
      <c r="L31" s="529"/>
      <c r="M31" s="529"/>
      <c r="N31" s="530"/>
    </row>
    <row r="32" spans="1:14" s="9" customFormat="1" ht="15.75" x14ac:dyDescent="0.5">
      <c r="A32" s="520"/>
      <c r="B32" s="521"/>
      <c r="C32" s="521"/>
      <c r="D32" s="521"/>
      <c r="E32" s="521"/>
      <c r="F32" s="521"/>
      <c r="G32" s="521"/>
      <c r="H32" s="521"/>
      <c r="I32" s="521"/>
      <c r="J32" s="521"/>
      <c r="K32" s="521"/>
      <c r="L32" s="521"/>
      <c r="M32" s="521"/>
      <c r="N32" s="522"/>
    </row>
    <row r="33" spans="1:14" s="9" customFormat="1" ht="15.75" x14ac:dyDescent="0.5">
      <c r="A33" s="525" t="s">
        <v>419</v>
      </c>
      <c r="B33" s="526"/>
      <c r="C33" s="526"/>
      <c r="D33" s="526"/>
      <c r="E33" s="526"/>
      <c r="F33" s="526"/>
      <c r="G33" s="526"/>
      <c r="H33" s="526"/>
      <c r="I33" s="526"/>
      <c r="J33" s="526"/>
      <c r="K33" s="526"/>
      <c r="L33" s="526"/>
      <c r="M33" s="526"/>
      <c r="N33" s="527"/>
    </row>
    <row r="34" spans="1:14" s="9" customFormat="1" ht="15.75" x14ac:dyDescent="0.5">
      <c r="A34" s="520" t="s">
        <v>420</v>
      </c>
      <c r="B34" s="521"/>
      <c r="C34" s="521"/>
      <c r="D34" s="521"/>
      <c r="E34" s="521"/>
      <c r="F34" s="521"/>
      <c r="G34" s="521"/>
      <c r="H34" s="521"/>
      <c r="I34" s="521"/>
      <c r="J34" s="521"/>
      <c r="K34" s="521"/>
      <c r="L34" s="521"/>
      <c r="M34" s="521"/>
      <c r="N34" s="522"/>
    </row>
    <row r="35" spans="1:14" s="9" customFormat="1" ht="15.75" x14ac:dyDescent="0.5">
      <c r="A35" s="520"/>
      <c r="B35" s="521"/>
      <c r="C35" s="521"/>
      <c r="D35" s="521"/>
      <c r="E35" s="521"/>
      <c r="F35" s="521"/>
      <c r="G35" s="521"/>
      <c r="H35" s="521"/>
      <c r="I35" s="521"/>
      <c r="J35" s="521"/>
      <c r="K35" s="521"/>
      <c r="L35" s="521"/>
      <c r="M35" s="521"/>
      <c r="N35" s="522"/>
    </row>
    <row r="36" spans="1:14" s="9" customFormat="1" ht="15.75" x14ac:dyDescent="0.5">
      <c r="A36" s="520"/>
      <c r="B36" s="521"/>
      <c r="C36" s="521"/>
      <c r="D36" s="521"/>
      <c r="E36" s="521"/>
      <c r="F36" s="521"/>
      <c r="G36" s="521"/>
      <c r="H36" s="521"/>
      <c r="I36" s="521"/>
      <c r="J36" s="521"/>
      <c r="K36" s="521"/>
      <c r="L36" s="521"/>
      <c r="M36" s="521"/>
      <c r="N36" s="522"/>
    </row>
    <row r="37" spans="1:14" s="9" customFormat="1" ht="32.25" customHeight="1" x14ac:dyDescent="0.5">
      <c r="A37" s="533" t="s">
        <v>629</v>
      </c>
      <c r="B37" s="534"/>
      <c r="C37" s="534"/>
      <c r="D37" s="534"/>
      <c r="E37" s="534"/>
      <c r="F37" s="534"/>
      <c r="G37" s="534"/>
      <c r="H37" s="534"/>
      <c r="I37" s="534"/>
      <c r="J37" s="534"/>
      <c r="K37" s="534"/>
      <c r="L37" s="534"/>
      <c r="M37" s="534"/>
      <c r="N37" s="535"/>
    </row>
    <row r="38" spans="1:14" s="1" customFormat="1" ht="15.4" x14ac:dyDescent="0.45"/>
    <row r="39" spans="1:14" s="1" customFormat="1" ht="15.4" x14ac:dyDescent="0.45"/>
    <row r="40" spans="1:14" s="1" customFormat="1" ht="15.4" x14ac:dyDescent="0.45"/>
    <row r="41" spans="1:14" s="1" customFormat="1" ht="15.4" x14ac:dyDescent="0.45"/>
    <row r="42" spans="1:14" s="1" customFormat="1" ht="15.4" x14ac:dyDescent="0.45"/>
    <row r="43" spans="1:14" s="1" customFormat="1" ht="15.4" x14ac:dyDescent="0.45"/>
    <row r="44" spans="1:14" s="1" customFormat="1" ht="15.4" x14ac:dyDescent="0.45"/>
  </sheetData>
  <sheetProtection algorithmName="SHA-512" hashValue="532w04Wo40soyEEKw8yulIE4Vk6gsHKAygDyE/DNBGcnkaKwkYL65D7lGCQTUsCsb05KE4IOKQgC0Wjlj2TWQA==" saltValue="TTLB7Q+Y+GyCiVBY40EB1Q==" spinCount="100000" sheet="1" objects="1" scenarios="1"/>
  <mergeCells count="36">
    <mergeCell ref="A37:N37"/>
    <mergeCell ref="A35:N35"/>
    <mergeCell ref="A25:N25"/>
    <mergeCell ref="A21:N21"/>
    <mergeCell ref="A27:N27"/>
    <mergeCell ref="A26:N26"/>
    <mergeCell ref="A23:N23"/>
    <mergeCell ref="A34:N34"/>
    <mergeCell ref="A33:N33"/>
    <mergeCell ref="A29:N29"/>
    <mergeCell ref="A36:N36"/>
    <mergeCell ref="A24:N24"/>
    <mergeCell ref="A22:N22"/>
    <mergeCell ref="A28:N28"/>
    <mergeCell ref="A30:N30"/>
    <mergeCell ref="A31:N31"/>
    <mergeCell ref="A32:N32"/>
    <mergeCell ref="A17:N17"/>
    <mergeCell ref="A18:N18"/>
    <mergeCell ref="A19:N19"/>
    <mergeCell ref="A20:N20"/>
    <mergeCell ref="A16:N16"/>
    <mergeCell ref="A9:N9"/>
    <mergeCell ref="A1:D1"/>
    <mergeCell ref="A11:N11"/>
    <mergeCell ref="A7:N7"/>
    <mergeCell ref="A3:N3"/>
    <mergeCell ref="A4:N4"/>
    <mergeCell ref="A5:N5"/>
    <mergeCell ref="A6:N6"/>
    <mergeCell ref="A10:N10"/>
    <mergeCell ref="A8:N8"/>
    <mergeCell ref="A12:N12"/>
    <mergeCell ref="A13:N13"/>
    <mergeCell ref="A14:N14"/>
    <mergeCell ref="A15:N15"/>
  </mergeCells>
  <phoneticPr fontId="0" type="noConversion"/>
  <hyperlinks>
    <hyperlink ref="A24" r:id="rId1" display="mailto:tracy.mcaulay@ventura.org" xr:uid="{00000000-0004-0000-0000-000001000000}"/>
  </hyperlinks>
  <pageMargins left="0.7" right="0.7" top="0.75" bottom="0.75" header="0.3" footer="0.3"/>
  <pageSetup scale="6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Z79"/>
  <sheetViews>
    <sheetView view="pageBreakPreview" zoomScale="115" zoomScaleNormal="100" zoomScaleSheetLayoutView="115" workbookViewId="0">
      <selection activeCell="AA4" sqref="AA4"/>
    </sheetView>
  </sheetViews>
  <sheetFormatPr defaultColWidth="9" defaultRowHeight="14.25" x14ac:dyDescent="0.45"/>
  <cols>
    <col min="1" max="2" width="9" style="190"/>
    <col min="3" max="3" width="20.59765625" style="190" customWidth="1"/>
    <col min="4" max="13" width="9" style="190"/>
    <col min="14" max="14" width="46.265625" style="190" customWidth="1"/>
    <col min="15" max="26" width="9" style="151"/>
    <col min="27" max="16384" width="9" style="190"/>
  </cols>
  <sheetData>
    <row r="1" spans="1:14" ht="23.25" x14ac:dyDescent="0.45">
      <c r="A1" s="902" t="str">
        <f>Summary!A1</f>
        <v>Insert Project Name</v>
      </c>
      <c r="B1" s="903"/>
      <c r="C1" s="903"/>
      <c r="D1" s="903"/>
      <c r="E1" s="903"/>
      <c r="F1" s="903"/>
      <c r="G1" s="903"/>
      <c r="H1" s="151"/>
      <c r="I1" s="151"/>
      <c r="J1" s="151"/>
      <c r="K1" s="151"/>
      <c r="L1" s="151"/>
      <c r="M1" s="151"/>
      <c r="N1" s="151"/>
    </row>
    <row r="2" spans="1:14" ht="15.75" x14ac:dyDescent="0.45">
      <c r="A2" s="900" t="s">
        <v>581</v>
      </c>
      <c r="B2" s="900"/>
      <c r="C2" s="262"/>
      <c r="D2" s="262"/>
      <c r="E2" s="262"/>
      <c r="F2" s="262"/>
      <c r="G2" s="262"/>
      <c r="H2" s="151"/>
      <c r="I2" s="151"/>
      <c r="J2" s="151"/>
      <c r="K2" s="151"/>
      <c r="L2" s="151"/>
      <c r="M2" s="151"/>
      <c r="N2" s="151"/>
    </row>
    <row r="3" spans="1:14" x14ac:dyDescent="0.45">
      <c r="A3" s="151"/>
      <c r="B3" s="151"/>
      <c r="C3" s="151"/>
      <c r="D3" s="151"/>
      <c r="E3" s="151"/>
      <c r="F3" s="151"/>
      <c r="G3" s="151"/>
      <c r="H3" s="151"/>
      <c r="I3" s="151"/>
      <c r="J3" s="151"/>
      <c r="K3" s="151"/>
      <c r="L3" s="151"/>
      <c r="M3" s="151"/>
      <c r="N3" s="151"/>
    </row>
    <row r="4" spans="1:14" ht="357.4" customHeight="1" x14ac:dyDescent="0.45">
      <c r="A4" s="520" t="s">
        <v>653</v>
      </c>
      <c r="B4" s="536"/>
      <c r="C4" s="536"/>
      <c r="D4" s="536"/>
      <c r="E4" s="536"/>
      <c r="F4" s="536"/>
      <c r="G4" s="536"/>
      <c r="H4" s="536"/>
      <c r="I4" s="536"/>
      <c r="J4" s="536"/>
      <c r="K4" s="536"/>
      <c r="L4" s="536"/>
      <c r="M4" s="536"/>
      <c r="N4" s="537"/>
    </row>
    <row r="5" spans="1:14" x14ac:dyDescent="0.45">
      <c r="A5" s="151"/>
      <c r="B5" s="151"/>
      <c r="C5" s="151"/>
      <c r="D5" s="151"/>
      <c r="E5" s="151"/>
      <c r="F5" s="151"/>
      <c r="G5" s="151"/>
      <c r="H5" s="151"/>
      <c r="I5" s="151"/>
      <c r="J5" s="151"/>
      <c r="K5" s="151"/>
      <c r="L5" s="151"/>
      <c r="M5" s="151"/>
      <c r="N5" s="151"/>
    </row>
    <row r="6" spans="1:14" ht="15.85" customHeight="1" x14ac:dyDescent="0.45">
      <c r="A6" s="907" t="s">
        <v>652</v>
      </c>
      <c r="B6" s="907"/>
      <c r="C6" s="907"/>
      <c r="D6" s="907"/>
      <c r="E6" s="907"/>
      <c r="F6" s="345"/>
      <c r="G6" s="908" t="s">
        <v>654</v>
      </c>
      <c r="H6" s="909"/>
      <c r="I6" s="909"/>
      <c r="J6" s="909"/>
      <c r="K6" s="909"/>
      <c r="L6" s="909"/>
      <c r="M6" s="909"/>
      <c r="N6" s="909"/>
    </row>
    <row r="7" spans="1:14" x14ac:dyDescent="0.45">
      <c r="A7" s="151"/>
      <c r="B7" s="151"/>
      <c r="C7" s="151"/>
      <c r="D7" s="151"/>
      <c r="E7" s="151"/>
      <c r="F7" s="151"/>
      <c r="G7" s="151"/>
      <c r="H7" s="151"/>
      <c r="I7" s="151"/>
      <c r="J7" s="151"/>
      <c r="K7" s="151"/>
      <c r="L7" s="151"/>
      <c r="M7" s="151"/>
      <c r="N7" s="151"/>
    </row>
    <row r="8" spans="1:14" ht="15.85" customHeight="1" x14ac:dyDescent="0.5">
      <c r="A8" s="10" t="s">
        <v>582</v>
      </c>
      <c r="B8" s="11"/>
      <c r="C8" s="11"/>
      <c r="D8" s="11"/>
      <c r="E8" s="11"/>
      <c r="F8" s="11"/>
      <c r="G8" s="11"/>
      <c r="H8" s="11"/>
      <c r="I8" s="11"/>
      <c r="J8" s="11"/>
      <c r="K8" s="11"/>
      <c r="L8" s="11"/>
      <c r="M8" s="11"/>
      <c r="N8" s="12"/>
    </row>
    <row r="9" spans="1:14" ht="15.75" x14ac:dyDescent="0.45">
      <c r="A9" s="552" t="s">
        <v>583</v>
      </c>
      <c r="B9" s="553"/>
      <c r="C9" s="554"/>
      <c r="D9" s="904"/>
      <c r="E9" s="905"/>
      <c r="F9" s="905"/>
      <c r="G9" s="905"/>
      <c r="H9" s="905"/>
      <c r="I9" s="905"/>
      <c r="J9" s="905"/>
      <c r="K9" s="905"/>
      <c r="L9" s="905"/>
      <c r="M9" s="905"/>
      <c r="N9" s="906"/>
    </row>
    <row r="10" spans="1:14" x14ac:dyDescent="0.45">
      <c r="A10" s="151"/>
      <c r="B10" s="151"/>
      <c r="C10" s="151"/>
      <c r="D10" s="151"/>
      <c r="E10" s="151"/>
      <c r="F10" s="151"/>
      <c r="G10" s="151"/>
      <c r="H10" s="151"/>
      <c r="I10" s="151"/>
      <c r="J10" s="151"/>
      <c r="K10" s="151"/>
      <c r="L10" s="151"/>
      <c r="M10" s="151"/>
      <c r="N10" s="151"/>
    </row>
    <row r="11" spans="1:14" x14ac:dyDescent="0.45">
      <c r="A11" s="745" t="s">
        <v>584</v>
      </c>
      <c r="B11" s="746"/>
      <c r="C11" s="746"/>
      <c r="D11" s="746"/>
      <c r="E11" s="746"/>
      <c r="F11" s="746"/>
      <c r="G11" s="746"/>
      <c r="H11" s="746"/>
      <c r="I11" s="746"/>
      <c r="J11" s="746"/>
      <c r="K11" s="746"/>
      <c r="L11" s="746"/>
      <c r="M11" s="746"/>
      <c r="N11" s="747"/>
    </row>
    <row r="12" spans="1:14" ht="15.75" x14ac:dyDescent="0.45">
      <c r="A12" s="520" t="s">
        <v>585</v>
      </c>
      <c r="B12" s="536"/>
      <c r="C12" s="536"/>
      <c r="D12" s="536"/>
      <c r="E12" s="536"/>
      <c r="F12" s="536"/>
      <c r="G12" s="536"/>
      <c r="H12" s="536"/>
      <c r="I12" s="536"/>
      <c r="J12" s="536"/>
      <c r="K12" s="536"/>
      <c r="L12" s="536"/>
      <c r="M12" s="536"/>
      <c r="N12" s="537"/>
    </row>
    <row r="13" spans="1:14" x14ac:dyDescent="0.45">
      <c r="A13" s="890"/>
      <c r="B13" s="891"/>
      <c r="C13" s="891"/>
      <c r="D13" s="891"/>
      <c r="E13" s="891"/>
      <c r="F13" s="891"/>
      <c r="G13" s="891"/>
      <c r="H13" s="891"/>
      <c r="I13" s="891"/>
      <c r="J13" s="891"/>
      <c r="K13" s="891"/>
      <c r="L13" s="891"/>
      <c r="M13" s="891"/>
      <c r="N13" s="892"/>
    </row>
    <row r="14" spans="1:14" x14ac:dyDescent="0.45">
      <c r="A14" s="893"/>
      <c r="B14" s="894"/>
      <c r="C14" s="894"/>
      <c r="D14" s="894"/>
      <c r="E14" s="894"/>
      <c r="F14" s="894"/>
      <c r="G14" s="894"/>
      <c r="H14" s="894"/>
      <c r="I14" s="894"/>
      <c r="J14" s="894"/>
      <c r="K14" s="894"/>
      <c r="L14" s="894"/>
      <c r="M14" s="894"/>
      <c r="N14" s="895"/>
    </row>
    <row r="15" spans="1:14" x14ac:dyDescent="0.45">
      <c r="A15" s="893"/>
      <c r="B15" s="894"/>
      <c r="C15" s="894"/>
      <c r="D15" s="894"/>
      <c r="E15" s="894"/>
      <c r="F15" s="894"/>
      <c r="G15" s="894"/>
      <c r="H15" s="894"/>
      <c r="I15" s="894"/>
      <c r="J15" s="894"/>
      <c r="K15" s="894"/>
      <c r="L15" s="894"/>
      <c r="M15" s="894"/>
      <c r="N15" s="895"/>
    </row>
    <row r="16" spans="1:14" x14ac:dyDescent="0.45">
      <c r="A16" s="893"/>
      <c r="B16" s="894"/>
      <c r="C16" s="894"/>
      <c r="D16" s="894"/>
      <c r="E16" s="894"/>
      <c r="F16" s="894"/>
      <c r="G16" s="894"/>
      <c r="H16" s="894"/>
      <c r="I16" s="894"/>
      <c r="J16" s="894"/>
      <c r="K16" s="894"/>
      <c r="L16" s="894"/>
      <c r="M16" s="894"/>
      <c r="N16" s="895"/>
    </row>
    <row r="17" spans="1:14" x14ac:dyDescent="0.45">
      <c r="A17" s="893"/>
      <c r="B17" s="894"/>
      <c r="C17" s="894"/>
      <c r="D17" s="894"/>
      <c r="E17" s="894"/>
      <c r="F17" s="894"/>
      <c r="G17" s="894"/>
      <c r="H17" s="894"/>
      <c r="I17" s="894"/>
      <c r="J17" s="894"/>
      <c r="K17" s="894"/>
      <c r="L17" s="894"/>
      <c r="M17" s="894"/>
      <c r="N17" s="895"/>
    </row>
    <row r="18" spans="1:14" x14ac:dyDescent="0.45">
      <c r="A18" s="893"/>
      <c r="B18" s="894"/>
      <c r="C18" s="894"/>
      <c r="D18" s="894"/>
      <c r="E18" s="894"/>
      <c r="F18" s="894"/>
      <c r="G18" s="894"/>
      <c r="H18" s="894"/>
      <c r="I18" s="894"/>
      <c r="J18" s="894"/>
      <c r="K18" s="894"/>
      <c r="L18" s="894"/>
      <c r="M18" s="894"/>
      <c r="N18" s="895"/>
    </row>
    <row r="19" spans="1:14" x14ac:dyDescent="0.45">
      <c r="A19" s="896"/>
      <c r="B19" s="897"/>
      <c r="C19" s="897"/>
      <c r="D19" s="897"/>
      <c r="E19" s="897"/>
      <c r="F19" s="897"/>
      <c r="G19" s="897"/>
      <c r="H19" s="897"/>
      <c r="I19" s="897"/>
      <c r="J19" s="897"/>
      <c r="K19" s="897"/>
      <c r="L19" s="897"/>
      <c r="M19" s="897"/>
      <c r="N19" s="898"/>
    </row>
    <row r="20" spans="1:14" ht="15.75" x14ac:dyDescent="0.45">
      <c r="A20" s="899" t="s">
        <v>586</v>
      </c>
      <c r="B20" s="900"/>
      <c r="C20" s="900"/>
      <c r="D20" s="900"/>
      <c r="E20" s="900"/>
      <c r="F20" s="900"/>
      <c r="G20" s="900"/>
      <c r="H20" s="900"/>
      <c r="I20" s="900"/>
      <c r="J20" s="900"/>
      <c r="K20" s="900"/>
      <c r="L20" s="900"/>
      <c r="M20" s="900"/>
      <c r="N20" s="901"/>
    </row>
    <row r="21" spans="1:14" x14ac:dyDescent="0.45">
      <c r="A21" s="890"/>
      <c r="B21" s="891"/>
      <c r="C21" s="891"/>
      <c r="D21" s="891"/>
      <c r="E21" s="891"/>
      <c r="F21" s="891"/>
      <c r="G21" s="891"/>
      <c r="H21" s="891"/>
      <c r="I21" s="891"/>
      <c r="J21" s="891"/>
      <c r="K21" s="891"/>
      <c r="L21" s="891"/>
      <c r="M21" s="891"/>
      <c r="N21" s="892"/>
    </row>
    <row r="22" spans="1:14" ht="15.75" x14ac:dyDescent="0.45">
      <c r="A22" s="162"/>
      <c r="B22" s="741" t="s">
        <v>655</v>
      </c>
      <c r="C22" s="521"/>
      <c r="D22" s="521"/>
      <c r="E22" s="521"/>
      <c r="F22" s="521"/>
      <c r="G22" s="521"/>
      <c r="H22" s="521"/>
      <c r="I22" s="521"/>
      <c r="J22" s="521"/>
      <c r="K22" s="521"/>
      <c r="L22" s="521"/>
      <c r="M22" s="521"/>
      <c r="N22" s="522"/>
    </row>
    <row r="23" spans="1:14" x14ac:dyDescent="0.45">
      <c r="A23" s="151"/>
      <c r="B23" s="741" t="s">
        <v>656</v>
      </c>
      <c r="C23" s="521"/>
      <c r="D23" s="521"/>
      <c r="E23" s="521"/>
      <c r="F23" s="521"/>
      <c r="G23" s="521"/>
      <c r="H23" s="522"/>
      <c r="I23" s="151"/>
      <c r="J23" s="151"/>
      <c r="K23" s="151"/>
      <c r="L23" s="151"/>
      <c r="M23" s="151"/>
      <c r="N23" s="151"/>
    </row>
    <row r="24" spans="1:14" x14ac:dyDescent="0.45">
      <c r="A24" s="151"/>
      <c r="B24" s="741" t="s">
        <v>587</v>
      </c>
      <c r="C24" s="521"/>
      <c r="D24" s="521"/>
      <c r="E24" s="521"/>
      <c r="F24" s="521"/>
      <c r="G24" s="521"/>
      <c r="H24" s="522"/>
      <c r="I24" s="742"/>
      <c r="J24" s="743"/>
      <c r="K24" s="743"/>
      <c r="L24" s="743"/>
      <c r="M24" s="743"/>
      <c r="N24" s="744"/>
    </row>
    <row r="25" spans="1:14" ht="15.75" x14ac:dyDescent="0.45">
      <c r="A25" s="162"/>
      <c r="B25" s="741" t="s">
        <v>588</v>
      </c>
      <c r="C25" s="521"/>
      <c r="D25" s="521"/>
      <c r="E25" s="521"/>
      <c r="F25" s="521"/>
      <c r="G25" s="521"/>
      <c r="H25" s="521"/>
      <c r="I25" s="521"/>
      <c r="J25" s="521"/>
      <c r="K25" s="521"/>
      <c r="L25" s="521"/>
      <c r="M25" s="521"/>
      <c r="N25" s="522"/>
    </row>
    <row r="26" spans="1:14" x14ac:dyDescent="0.45">
      <c r="A26" s="151"/>
      <c r="B26" s="741" t="s">
        <v>589</v>
      </c>
      <c r="C26" s="521"/>
      <c r="D26" s="521"/>
      <c r="E26" s="521"/>
      <c r="F26" s="521"/>
      <c r="G26" s="521"/>
      <c r="H26" s="522"/>
      <c r="I26" s="742"/>
      <c r="J26" s="743"/>
      <c r="K26" s="743"/>
      <c r="L26" s="743"/>
      <c r="M26" s="743"/>
      <c r="N26" s="744"/>
    </row>
    <row r="27" spans="1:14" ht="30.75" customHeight="1" x14ac:dyDescent="0.45">
      <c r="A27" s="151"/>
      <c r="B27" s="741" t="s">
        <v>590</v>
      </c>
      <c r="C27" s="521"/>
      <c r="D27" s="521"/>
      <c r="E27" s="521"/>
      <c r="F27" s="521"/>
      <c r="G27" s="521"/>
      <c r="H27" s="522"/>
      <c r="I27" s="742"/>
      <c r="J27" s="743"/>
      <c r="K27" s="743"/>
      <c r="L27" s="743"/>
      <c r="M27" s="743"/>
      <c r="N27" s="744"/>
    </row>
    <row r="28" spans="1:14" ht="30" customHeight="1" x14ac:dyDescent="0.45">
      <c r="A28" s="162"/>
      <c r="B28" s="741" t="s">
        <v>657</v>
      </c>
      <c r="C28" s="521"/>
      <c r="D28" s="521"/>
      <c r="E28" s="521"/>
      <c r="F28" s="521"/>
      <c r="G28" s="521"/>
      <c r="H28" s="522"/>
      <c r="I28" s="742"/>
      <c r="J28" s="743"/>
      <c r="K28" s="743"/>
      <c r="L28" s="743"/>
      <c r="M28" s="743"/>
      <c r="N28" s="744"/>
    </row>
    <row r="29" spans="1:14" ht="30.75" customHeight="1" x14ac:dyDescent="0.45">
      <c r="A29" s="162"/>
      <c r="B29" s="741" t="s">
        <v>658</v>
      </c>
      <c r="C29" s="521"/>
      <c r="D29" s="521"/>
      <c r="E29" s="521"/>
      <c r="F29" s="521"/>
      <c r="G29" s="521"/>
      <c r="H29" s="522"/>
      <c r="I29" s="742"/>
      <c r="J29" s="743"/>
      <c r="K29" s="743"/>
      <c r="L29" s="743"/>
      <c r="M29" s="743"/>
      <c r="N29" s="744"/>
    </row>
    <row r="30" spans="1:14" x14ac:dyDescent="0.45">
      <c r="A30" s="151"/>
      <c r="B30" s="151"/>
      <c r="C30" s="151"/>
      <c r="D30" s="151"/>
      <c r="E30" s="151"/>
      <c r="F30" s="151"/>
      <c r="G30" s="151"/>
      <c r="H30" s="151"/>
      <c r="I30" s="151"/>
      <c r="J30" s="151"/>
      <c r="K30" s="151"/>
      <c r="L30" s="151"/>
      <c r="M30" s="151"/>
      <c r="N30" s="151"/>
    </row>
    <row r="31" spans="1:14" hidden="1" x14ac:dyDescent="0.45">
      <c r="A31" s="745" t="s">
        <v>591</v>
      </c>
      <c r="B31" s="746"/>
      <c r="C31" s="746"/>
      <c r="D31" s="746"/>
      <c r="E31" s="746"/>
      <c r="F31" s="746"/>
      <c r="G31" s="746"/>
      <c r="H31" s="746"/>
      <c r="I31" s="746"/>
      <c r="J31" s="746"/>
      <c r="K31" s="746"/>
      <c r="L31" s="746"/>
      <c r="M31" s="746"/>
      <c r="N31" s="747"/>
    </row>
    <row r="32" spans="1:14" hidden="1" x14ac:dyDescent="0.45">
      <c r="A32" s="741" t="s">
        <v>592</v>
      </c>
      <c r="B32" s="521"/>
      <c r="C32" s="521"/>
      <c r="D32" s="521"/>
      <c r="E32" s="521"/>
      <c r="F32" s="521"/>
      <c r="G32" s="521"/>
      <c r="H32" s="522"/>
      <c r="I32" s="742"/>
      <c r="J32" s="743"/>
      <c r="K32" s="743"/>
      <c r="L32" s="743"/>
      <c r="M32" s="743"/>
      <c r="N32" s="744"/>
    </row>
    <row r="33" spans="1:14" hidden="1" x14ac:dyDescent="0.45">
      <c r="A33" s="741" t="s">
        <v>593</v>
      </c>
      <c r="B33" s="521"/>
      <c r="C33" s="521"/>
      <c r="D33" s="521"/>
      <c r="E33" s="521"/>
      <c r="F33" s="521"/>
      <c r="G33" s="521"/>
      <c r="H33" s="522"/>
      <c r="I33" s="742"/>
      <c r="J33" s="743"/>
      <c r="K33" s="743"/>
      <c r="L33" s="743"/>
      <c r="M33" s="743"/>
      <c r="N33" s="744"/>
    </row>
    <row r="34" spans="1:14" ht="30" hidden="1" customHeight="1" x14ac:dyDescent="0.45">
      <c r="A34" s="741" t="s">
        <v>594</v>
      </c>
      <c r="B34" s="521"/>
      <c r="C34" s="521"/>
      <c r="D34" s="521"/>
      <c r="E34" s="521"/>
      <c r="F34" s="521"/>
      <c r="G34" s="521"/>
      <c r="H34" s="522"/>
      <c r="I34" s="742"/>
      <c r="J34" s="743"/>
      <c r="K34" s="743"/>
      <c r="L34" s="743"/>
      <c r="M34" s="743"/>
      <c r="N34" s="744"/>
    </row>
    <row r="35" spans="1:14" ht="31.5" hidden="1" customHeight="1" x14ac:dyDescent="0.45">
      <c r="A35" s="741" t="s">
        <v>659</v>
      </c>
      <c r="B35" s="521"/>
      <c r="C35" s="521"/>
      <c r="D35" s="521"/>
      <c r="E35" s="521"/>
      <c r="F35" s="521"/>
      <c r="G35" s="521"/>
      <c r="H35" s="522"/>
      <c r="I35" s="742"/>
      <c r="J35" s="743"/>
      <c r="K35" s="743"/>
      <c r="L35" s="743"/>
      <c r="M35" s="743"/>
      <c r="N35" s="744"/>
    </row>
    <row r="36" spans="1:14" ht="15.75" hidden="1" x14ac:dyDescent="0.45">
      <c r="A36" s="162"/>
      <c r="B36" s="741" t="s">
        <v>595</v>
      </c>
      <c r="C36" s="521"/>
      <c r="D36" s="521"/>
      <c r="E36" s="521"/>
      <c r="F36" s="521"/>
      <c r="G36" s="521"/>
      <c r="H36" s="522"/>
      <c r="I36" s="251"/>
      <c r="J36" s="252"/>
      <c r="K36" s="252"/>
      <c r="L36" s="252"/>
      <c r="M36" s="252"/>
      <c r="N36" s="253"/>
    </row>
    <row r="37" spans="1:14" hidden="1" x14ac:dyDescent="0.45">
      <c r="A37" s="741" t="s">
        <v>596</v>
      </c>
      <c r="B37" s="521"/>
      <c r="C37" s="521"/>
      <c r="D37" s="521"/>
      <c r="E37" s="521"/>
      <c r="F37" s="521"/>
      <c r="G37" s="521"/>
      <c r="H37" s="522"/>
      <c r="I37" s="742"/>
      <c r="J37" s="743"/>
      <c r="K37" s="743"/>
      <c r="L37" s="743"/>
      <c r="M37" s="743"/>
      <c r="N37" s="744"/>
    </row>
    <row r="38" spans="1:14" ht="30" hidden="1" customHeight="1" x14ac:dyDescent="0.45">
      <c r="A38" s="741" t="s">
        <v>597</v>
      </c>
      <c r="B38" s="521"/>
      <c r="C38" s="521"/>
      <c r="D38" s="521"/>
      <c r="E38" s="521"/>
      <c r="F38" s="521"/>
      <c r="G38" s="521"/>
      <c r="H38" s="522"/>
      <c r="I38" s="742"/>
      <c r="J38" s="743"/>
      <c r="K38" s="743"/>
      <c r="L38" s="743"/>
      <c r="M38" s="743"/>
      <c r="N38" s="744"/>
    </row>
    <row r="39" spans="1:14" hidden="1" x14ac:dyDescent="0.45">
      <c r="A39" s="151"/>
      <c r="B39" s="151"/>
      <c r="C39" s="151"/>
      <c r="D39" s="151"/>
      <c r="E39" s="151"/>
      <c r="F39" s="151"/>
      <c r="G39" s="151"/>
      <c r="H39" s="151"/>
      <c r="I39" s="151"/>
      <c r="J39" s="151"/>
      <c r="K39" s="151"/>
      <c r="L39" s="151"/>
      <c r="M39" s="151"/>
      <c r="N39" s="151"/>
    </row>
    <row r="40" spans="1:14" x14ac:dyDescent="0.45">
      <c r="A40" s="745" t="s">
        <v>598</v>
      </c>
      <c r="B40" s="746"/>
      <c r="C40" s="746"/>
      <c r="D40" s="746"/>
      <c r="E40" s="746"/>
      <c r="F40" s="746"/>
      <c r="G40" s="746"/>
      <c r="H40" s="746"/>
      <c r="I40" s="746"/>
      <c r="J40" s="746"/>
      <c r="K40" s="746"/>
      <c r="L40" s="746"/>
      <c r="M40" s="746"/>
      <c r="N40" s="747"/>
    </row>
    <row r="41" spans="1:14" ht="31.5" customHeight="1" x14ac:dyDescent="0.45">
      <c r="A41" s="162"/>
      <c r="B41" s="741" t="s">
        <v>599</v>
      </c>
      <c r="C41" s="521"/>
      <c r="D41" s="521"/>
      <c r="E41" s="521"/>
      <c r="F41" s="521"/>
      <c r="G41" s="521"/>
      <c r="H41" s="522"/>
      <c r="I41" s="742"/>
      <c r="J41" s="743"/>
      <c r="K41" s="743"/>
      <c r="L41" s="743"/>
      <c r="M41" s="743"/>
      <c r="N41" s="744"/>
    </row>
    <row r="42" spans="1:14" ht="15.75" x14ac:dyDescent="0.45">
      <c r="A42" s="162"/>
      <c r="B42" s="741" t="s">
        <v>600</v>
      </c>
      <c r="C42" s="521"/>
      <c r="D42" s="521"/>
      <c r="E42" s="521"/>
      <c r="F42" s="521"/>
      <c r="G42" s="521"/>
      <c r="H42" s="522"/>
      <c r="I42" s="742"/>
      <c r="J42" s="743"/>
      <c r="K42" s="743"/>
      <c r="L42" s="743"/>
      <c r="M42" s="743"/>
      <c r="N42" s="744"/>
    </row>
    <row r="43" spans="1:14" ht="15.75" x14ac:dyDescent="0.45">
      <c r="A43" s="162"/>
      <c r="B43" s="741" t="s">
        <v>601</v>
      </c>
      <c r="C43" s="521"/>
      <c r="D43" s="521"/>
      <c r="E43" s="521"/>
      <c r="F43" s="521"/>
      <c r="G43" s="521"/>
      <c r="H43" s="522"/>
      <c r="I43" s="742"/>
      <c r="J43" s="743"/>
      <c r="K43" s="743"/>
      <c r="L43" s="743"/>
      <c r="M43" s="743"/>
      <c r="N43" s="744"/>
    </row>
    <row r="44" spans="1:14" ht="15.75" x14ac:dyDescent="0.45">
      <c r="A44" s="162"/>
      <c r="B44" s="741" t="s">
        <v>602</v>
      </c>
      <c r="C44" s="521"/>
      <c r="D44" s="521"/>
      <c r="E44" s="521"/>
      <c r="F44" s="521"/>
      <c r="G44" s="521"/>
      <c r="H44" s="522"/>
      <c r="I44" s="742"/>
      <c r="J44" s="743"/>
      <c r="K44" s="743"/>
      <c r="L44" s="743"/>
      <c r="M44" s="743"/>
      <c r="N44" s="744"/>
    </row>
    <row r="45" spans="1:14" x14ac:dyDescent="0.45">
      <c r="A45" s="151"/>
      <c r="B45" s="151"/>
      <c r="C45" s="151"/>
      <c r="D45" s="151"/>
      <c r="E45" s="151"/>
      <c r="F45" s="151"/>
      <c r="G45" s="151"/>
      <c r="H45" s="151"/>
      <c r="I45" s="151"/>
      <c r="J45" s="151"/>
      <c r="K45" s="151"/>
      <c r="L45" s="151"/>
      <c r="M45" s="151"/>
      <c r="N45" s="151"/>
    </row>
    <row r="46" spans="1:14" x14ac:dyDescent="0.45">
      <c r="A46" s="745" t="s">
        <v>603</v>
      </c>
      <c r="B46" s="746"/>
      <c r="C46" s="746"/>
      <c r="D46" s="746"/>
      <c r="E46" s="746"/>
      <c r="F46" s="746"/>
      <c r="G46" s="746"/>
      <c r="H46" s="746"/>
      <c r="I46" s="746"/>
      <c r="J46" s="746"/>
      <c r="K46" s="746"/>
      <c r="L46" s="746"/>
      <c r="M46" s="746"/>
      <c r="N46" s="747"/>
    </row>
    <row r="47" spans="1:14" ht="15.75" x14ac:dyDescent="0.45">
      <c r="A47" s="520" t="s">
        <v>604</v>
      </c>
      <c r="B47" s="536"/>
      <c r="C47" s="536"/>
      <c r="D47" s="536"/>
      <c r="E47" s="536"/>
      <c r="F47" s="536"/>
      <c r="G47" s="536"/>
      <c r="H47" s="536"/>
      <c r="I47" s="536"/>
      <c r="J47" s="536"/>
      <c r="K47" s="536"/>
      <c r="L47" s="536"/>
      <c r="M47" s="536"/>
      <c r="N47" s="537"/>
    </row>
    <row r="48" spans="1:14" x14ac:dyDescent="0.45">
      <c r="A48" s="890"/>
      <c r="B48" s="891"/>
      <c r="C48" s="891"/>
      <c r="D48" s="891"/>
      <c r="E48" s="891"/>
      <c r="F48" s="891"/>
      <c r="G48" s="891"/>
      <c r="H48" s="891"/>
      <c r="I48" s="891"/>
      <c r="J48" s="891"/>
      <c r="K48" s="891"/>
      <c r="L48" s="891"/>
      <c r="M48" s="891"/>
      <c r="N48" s="892"/>
    </row>
    <row r="49" spans="1:14" x14ac:dyDescent="0.45">
      <c r="A49" s="893"/>
      <c r="B49" s="894"/>
      <c r="C49" s="894"/>
      <c r="D49" s="894"/>
      <c r="E49" s="894"/>
      <c r="F49" s="894"/>
      <c r="G49" s="894"/>
      <c r="H49" s="894"/>
      <c r="I49" s="894"/>
      <c r="J49" s="894"/>
      <c r="K49" s="894"/>
      <c r="L49" s="894"/>
      <c r="M49" s="894"/>
      <c r="N49" s="895"/>
    </row>
    <row r="50" spans="1:14" x14ac:dyDescent="0.45">
      <c r="A50" s="893"/>
      <c r="B50" s="894"/>
      <c r="C50" s="894"/>
      <c r="D50" s="894"/>
      <c r="E50" s="894"/>
      <c r="F50" s="894"/>
      <c r="G50" s="894"/>
      <c r="H50" s="894"/>
      <c r="I50" s="894"/>
      <c r="J50" s="894"/>
      <c r="K50" s="894"/>
      <c r="L50" s="894"/>
      <c r="M50" s="894"/>
      <c r="N50" s="895"/>
    </row>
    <row r="51" spans="1:14" x14ac:dyDescent="0.45">
      <c r="A51" s="893"/>
      <c r="B51" s="894"/>
      <c r="C51" s="894"/>
      <c r="D51" s="894"/>
      <c r="E51" s="894"/>
      <c r="F51" s="894"/>
      <c r="G51" s="894"/>
      <c r="H51" s="894"/>
      <c r="I51" s="894"/>
      <c r="J51" s="894"/>
      <c r="K51" s="894"/>
      <c r="L51" s="894"/>
      <c r="M51" s="894"/>
      <c r="N51" s="895"/>
    </row>
    <row r="52" spans="1:14" x14ac:dyDescent="0.45">
      <c r="A52" s="893"/>
      <c r="B52" s="894"/>
      <c r="C52" s="894"/>
      <c r="D52" s="894"/>
      <c r="E52" s="894"/>
      <c r="F52" s="894"/>
      <c r="G52" s="894"/>
      <c r="H52" s="894"/>
      <c r="I52" s="894"/>
      <c r="J52" s="894"/>
      <c r="K52" s="894"/>
      <c r="L52" s="894"/>
      <c r="M52" s="894"/>
      <c r="N52" s="895"/>
    </row>
    <row r="53" spans="1:14" x14ac:dyDescent="0.45">
      <c r="A53" s="893"/>
      <c r="B53" s="894"/>
      <c r="C53" s="894"/>
      <c r="D53" s="894"/>
      <c r="E53" s="894"/>
      <c r="F53" s="894"/>
      <c r="G53" s="894"/>
      <c r="H53" s="894"/>
      <c r="I53" s="894"/>
      <c r="J53" s="894"/>
      <c r="K53" s="894"/>
      <c r="L53" s="894"/>
      <c r="M53" s="894"/>
      <c r="N53" s="895"/>
    </row>
    <row r="54" spans="1:14" x14ac:dyDescent="0.45">
      <c r="A54" s="896"/>
      <c r="B54" s="897"/>
      <c r="C54" s="897"/>
      <c r="D54" s="897"/>
      <c r="E54" s="897"/>
      <c r="F54" s="897"/>
      <c r="G54" s="897"/>
      <c r="H54" s="897"/>
      <c r="I54" s="897"/>
      <c r="J54" s="897"/>
      <c r="K54" s="897"/>
      <c r="L54" s="897"/>
      <c r="M54" s="897"/>
      <c r="N54" s="898"/>
    </row>
    <row r="55" spans="1:14" ht="15.75" x14ac:dyDescent="0.45">
      <c r="A55" s="162"/>
      <c r="B55" s="741" t="s">
        <v>605</v>
      </c>
      <c r="C55" s="521"/>
      <c r="D55" s="521"/>
      <c r="E55" s="521"/>
      <c r="F55" s="521"/>
      <c r="G55" s="521"/>
      <c r="H55" s="522"/>
      <c r="I55" s="742"/>
      <c r="J55" s="743"/>
      <c r="K55" s="743"/>
      <c r="L55" s="743"/>
      <c r="M55" s="743"/>
      <c r="N55" s="744"/>
    </row>
    <row r="56" spans="1:14" ht="15.75" x14ac:dyDescent="0.45">
      <c r="A56" s="162"/>
      <c r="B56" s="741" t="s">
        <v>606</v>
      </c>
      <c r="C56" s="521"/>
      <c r="D56" s="521"/>
      <c r="E56" s="521"/>
      <c r="F56" s="521"/>
      <c r="G56" s="521"/>
      <c r="H56" s="522"/>
      <c r="I56" s="742"/>
      <c r="J56" s="743"/>
      <c r="K56" s="743"/>
      <c r="L56" s="743"/>
      <c r="M56" s="743"/>
      <c r="N56" s="744"/>
    </row>
    <row r="57" spans="1:14" ht="15.75" x14ac:dyDescent="0.45">
      <c r="A57" s="162"/>
      <c r="B57" s="741" t="s">
        <v>607</v>
      </c>
      <c r="C57" s="521"/>
      <c r="D57" s="521"/>
      <c r="E57" s="521"/>
      <c r="F57" s="521"/>
      <c r="G57" s="521"/>
      <c r="H57" s="522"/>
      <c r="I57" s="742"/>
      <c r="J57" s="743"/>
      <c r="K57" s="743"/>
      <c r="L57" s="743"/>
      <c r="M57" s="743"/>
      <c r="N57" s="744"/>
    </row>
    <row r="58" spans="1:14" x14ac:dyDescent="0.45">
      <c r="A58" s="151"/>
      <c r="B58" s="151"/>
      <c r="C58" s="151"/>
      <c r="D58" s="151"/>
      <c r="E58" s="151"/>
      <c r="F58" s="151"/>
      <c r="G58" s="151"/>
      <c r="H58" s="151"/>
      <c r="I58" s="151"/>
      <c r="J58" s="151"/>
      <c r="K58" s="151"/>
      <c r="L58" s="151"/>
      <c r="M58" s="151"/>
      <c r="N58" s="151"/>
    </row>
    <row r="59" spans="1:14" x14ac:dyDescent="0.45">
      <c r="A59" s="151"/>
      <c r="B59" s="151"/>
      <c r="C59" s="151"/>
      <c r="D59" s="151"/>
      <c r="E59" s="151"/>
      <c r="F59" s="151"/>
      <c r="G59" s="151"/>
      <c r="H59" s="151"/>
      <c r="I59" s="151"/>
      <c r="J59" s="151"/>
      <c r="K59" s="151"/>
      <c r="L59" s="151"/>
      <c r="M59" s="151"/>
      <c r="N59" s="151"/>
    </row>
    <row r="60" spans="1:14" x14ac:dyDescent="0.45">
      <c r="A60" s="151" t="s">
        <v>50</v>
      </c>
      <c r="B60" s="151"/>
      <c r="C60" s="151"/>
      <c r="D60" s="151"/>
      <c r="E60" s="151"/>
      <c r="F60" s="151"/>
      <c r="G60" s="151"/>
      <c r="H60" s="151"/>
      <c r="I60" s="151"/>
      <c r="J60" s="151"/>
      <c r="K60" s="151"/>
      <c r="L60" s="151"/>
      <c r="M60" s="151"/>
      <c r="N60" s="151"/>
    </row>
    <row r="61" spans="1:14" x14ac:dyDescent="0.45">
      <c r="A61" s="151"/>
      <c r="B61" s="151"/>
      <c r="C61" s="151"/>
      <c r="D61" s="151"/>
      <c r="E61" s="151"/>
      <c r="F61" s="151"/>
      <c r="G61" s="151"/>
      <c r="H61" s="151"/>
      <c r="I61" s="151"/>
      <c r="J61" s="151"/>
      <c r="K61" s="151"/>
      <c r="L61" s="151"/>
      <c r="M61" s="151"/>
      <c r="N61" s="151"/>
    </row>
    <row r="62" spans="1:14" x14ac:dyDescent="0.45">
      <c r="A62" s="151"/>
      <c r="B62" s="151"/>
      <c r="C62" s="151"/>
      <c r="D62" s="151"/>
      <c r="E62" s="151"/>
      <c r="F62" s="151"/>
      <c r="G62" s="151"/>
      <c r="H62" s="151"/>
      <c r="I62" s="151"/>
      <c r="J62" s="151"/>
      <c r="K62" s="151"/>
      <c r="L62" s="151"/>
      <c r="M62" s="151"/>
      <c r="N62" s="151"/>
    </row>
    <row r="63" spans="1:14" x14ac:dyDescent="0.45">
      <c r="A63" s="151"/>
      <c r="B63" s="151"/>
      <c r="C63" s="151"/>
      <c r="D63" s="151"/>
      <c r="E63" s="151"/>
      <c r="F63" s="151"/>
      <c r="G63" s="151"/>
      <c r="H63" s="151"/>
      <c r="I63" s="151"/>
      <c r="J63" s="151"/>
      <c r="K63" s="151"/>
      <c r="L63" s="151"/>
      <c r="M63" s="151"/>
      <c r="N63" s="151"/>
    </row>
    <row r="64" spans="1:14" x14ac:dyDescent="0.45">
      <c r="A64" s="151"/>
      <c r="B64" s="151"/>
      <c r="C64" s="151"/>
      <c r="D64" s="151"/>
      <c r="E64" s="151"/>
      <c r="F64" s="151"/>
      <c r="G64" s="151"/>
      <c r="H64" s="151"/>
      <c r="I64" s="151"/>
      <c r="J64" s="151"/>
      <c r="K64" s="151"/>
      <c r="L64" s="151"/>
      <c r="M64" s="151"/>
      <c r="N64" s="151"/>
    </row>
    <row r="65" spans="1:14" x14ac:dyDescent="0.45">
      <c r="A65" s="151"/>
      <c r="B65" s="151"/>
      <c r="C65" s="151"/>
      <c r="D65" s="151"/>
      <c r="E65" s="151"/>
      <c r="F65" s="151"/>
      <c r="G65" s="151"/>
      <c r="H65" s="151"/>
      <c r="I65" s="151"/>
      <c r="J65" s="151"/>
      <c r="K65" s="151"/>
      <c r="L65" s="151"/>
      <c r="M65" s="151"/>
      <c r="N65" s="151"/>
    </row>
    <row r="66" spans="1:14" x14ac:dyDescent="0.45">
      <c r="A66" s="151"/>
      <c r="B66" s="151"/>
      <c r="C66" s="151"/>
      <c r="D66" s="151"/>
      <c r="E66" s="151"/>
      <c r="F66" s="151"/>
      <c r="G66" s="151"/>
      <c r="H66" s="151"/>
      <c r="I66" s="151"/>
      <c r="J66" s="151"/>
      <c r="K66" s="151"/>
      <c r="L66" s="151"/>
      <c r="M66" s="151"/>
      <c r="N66" s="151"/>
    </row>
    <row r="67" spans="1:14" x14ac:dyDescent="0.45">
      <c r="A67" s="151"/>
      <c r="B67" s="151"/>
      <c r="C67" s="151"/>
      <c r="D67" s="151"/>
      <c r="E67" s="151"/>
      <c r="F67" s="151"/>
      <c r="G67" s="151"/>
      <c r="H67" s="151"/>
      <c r="I67" s="151"/>
      <c r="J67" s="151"/>
      <c r="K67" s="151"/>
      <c r="L67" s="151"/>
      <c r="M67" s="151"/>
      <c r="N67" s="151"/>
    </row>
    <row r="68" spans="1:14" x14ac:dyDescent="0.45">
      <c r="A68" s="151"/>
      <c r="B68" s="151"/>
      <c r="C68" s="151"/>
      <c r="D68" s="151"/>
      <c r="E68" s="151"/>
      <c r="F68" s="151"/>
      <c r="G68" s="151"/>
      <c r="H68" s="151"/>
      <c r="I68" s="151"/>
      <c r="J68" s="151"/>
      <c r="K68" s="151"/>
      <c r="L68" s="151"/>
      <c r="M68" s="151"/>
      <c r="N68" s="151"/>
    </row>
    <row r="69" spans="1:14" x14ac:dyDescent="0.45">
      <c r="A69" s="151"/>
      <c r="B69" s="151"/>
      <c r="C69" s="151"/>
      <c r="D69" s="151"/>
      <c r="E69" s="151"/>
      <c r="F69" s="151"/>
      <c r="G69" s="151"/>
      <c r="H69" s="151"/>
      <c r="I69" s="151"/>
      <c r="J69" s="151"/>
      <c r="K69" s="151"/>
      <c r="L69" s="151"/>
      <c r="M69" s="151"/>
      <c r="N69" s="151"/>
    </row>
    <row r="70" spans="1:14" x14ac:dyDescent="0.45">
      <c r="A70" s="151"/>
      <c r="B70" s="151"/>
      <c r="C70" s="151"/>
      <c r="D70" s="151"/>
      <c r="E70" s="151"/>
      <c r="F70" s="151"/>
      <c r="G70" s="151"/>
      <c r="H70" s="151"/>
      <c r="I70" s="151"/>
      <c r="J70" s="151"/>
      <c r="K70" s="151"/>
      <c r="L70" s="151"/>
      <c r="M70" s="151"/>
      <c r="N70" s="151"/>
    </row>
    <row r="71" spans="1:14" x14ac:dyDescent="0.45">
      <c r="A71" s="151"/>
      <c r="B71" s="151"/>
      <c r="C71" s="151"/>
      <c r="D71" s="151"/>
      <c r="E71" s="151"/>
      <c r="F71" s="151"/>
      <c r="G71" s="151"/>
      <c r="H71" s="151"/>
      <c r="I71" s="151"/>
      <c r="J71" s="151"/>
      <c r="K71" s="151"/>
      <c r="L71" s="151"/>
      <c r="M71" s="151"/>
      <c r="N71" s="151"/>
    </row>
    <row r="72" spans="1:14" x14ac:dyDescent="0.45">
      <c r="A72" s="151"/>
      <c r="B72" s="151"/>
      <c r="C72" s="151"/>
      <c r="D72" s="151"/>
      <c r="E72" s="151"/>
      <c r="F72" s="151"/>
      <c r="G72" s="151"/>
      <c r="H72" s="151"/>
      <c r="I72" s="151"/>
      <c r="J72" s="151"/>
      <c r="K72" s="151"/>
      <c r="L72" s="151"/>
      <c r="M72" s="151"/>
      <c r="N72" s="151"/>
    </row>
    <row r="73" spans="1:14" x14ac:dyDescent="0.45">
      <c r="A73" s="151"/>
      <c r="B73" s="151"/>
      <c r="C73" s="151"/>
      <c r="D73" s="151"/>
      <c r="E73" s="151"/>
      <c r="F73" s="151"/>
      <c r="G73" s="151"/>
      <c r="H73" s="151"/>
      <c r="I73" s="151"/>
      <c r="J73" s="151"/>
      <c r="K73" s="151"/>
      <c r="L73" s="151"/>
      <c r="M73" s="151"/>
      <c r="N73" s="151"/>
    </row>
    <row r="74" spans="1:14" x14ac:dyDescent="0.45">
      <c r="A74" s="151"/>
      <c r="B74" s="151"/>
      <c r="C74" s="151"/>
      <c r="D74" s="151"/>
      <c r="E74" s="151"/>
      <c r="F74" s="151"/>
      <c r="G74" s="151"/>
      <c r="H74" s="151"/>
      <c r="I74" s="151"/>
      <c r="J74" s="151"/>
      <c r="K74" s="151"/>
      <c r="L74" s="151"/>
      <c r="M74" s="151"/>
      <c r="N74" s="151"/>
    </row>
    <row r="75" spans="1:14" x14ac:dyDescent="0.45">
      <c r="A75" s="151"/>
      <c r="B75" s="151"/>
      <c r="C75" s="151"/>
      <c r="D75" s="151"/>
      <c r="E75" s="151"/>
      <c r="F75" s="151"/>
      <c r="G75" s="151"/>
      <c r="H75" s="151"/>
      <c r="I75" s="151"/>
      <c r="J75" s="151"/>
      <c r="K75" s="151"/>
      <c r="L75" s="151"/>
      <c r="M75" s="151"/>
      <c r="N75" s="151"/>
    </row>
    <row r="76" spans="1:14" x14ac:dyDescent="0.45">
      <c r="A76" s="151"/>
      <c r="B76" s="151"/>
      <c r="C76" s="151"/>
      <c r="D76" s="151"/>
      <c r="E76" s="151"/>
      <c r="F76" s="151"/>
      <c r="G76" s="151"/>
      <c r="H76" s="151"/>
      <c r="I76" s="151"/>
      <c r="J76" s="151"/>
      <c r="K76" s="151"/>
      <c r="L76" s="151"/>
      <c r="M76" s="151"/>
      <c r="N76" s="151"/>
    </row>
    <row r="77" spans="1:14" x14ac:dyDescent="0.45">
      <c r="A77" s="151"/>
      <c r="B77" s="151"/>
      <c r="C77" s="151"/>
      <c r="D77" s="151"/>
      <c r="E77" s="151"/>
      <c r="F77" s="151"/>
      <c r="G77" s="151"/>
      <c r="H77" s="151"/>
      <c r="I77" s="151"/>
      <c r="J77" s="151"/>
      <c r="K77" s="151"/>
      <c r="L77" s="151"/>
      <c r="M77" s="151"/>
      <c r="N77" s="151"/>
    </row>
    <row r="78" spans="1:14" x14ac:dyDescent="0.45">
      <c r="A78" s="151"/>
      <c r="B78" s="151"/>
      <c r="C78" s="151"/>
      <c r="D78" s="151"/>
      <c r="E78" s="151"/>
      <c r="F78" s="151"/>
      <c r="G78" s="151"/>
      <c r="H78" s="151"/>
      <c r="I78" s="151"/>
      <c r="J78" s="151"/>
      <c r="K78" s="151"/>
      <c r="L78" s="151"/>
      <c r="M78" s="151"/>
      <c r="N78" s="151"/>
    </row>
    <row r="79" spans="1:14" x14ac:dyDescent="0.45">
      <c r="A79" s="151"/>
      <c r="B79" s="151"/>
      <c r="C79" s="151"/>
      <c r="D79" s="151"/>
      <c r="E79" s="151"/>
      <c r="F79" s="151"/>
      <c r="G79" s="151"/>
      <c r="H79" s="151"/>
      <c r="I79" s="151"/>
      <c r="J79" s="151"/>
      <c r="K79" s="151"/>
      <c r="L79" s="151"/>
      <c r="M79" s="151"/>
      <c r="N79" s="151"/>
    </row>
  </sheetData>
  <sheetProtection algorithmName="SHA-512" hashValue="R/XicBO4AurO9CBYtkCKhWoK14D3JWGVvxXspCc9Wjg4vfQt4pwTVRGrw6zvqvZ+Y2M86rfzL2OJZV3cWcn8bg==" saltValue="kb3RzqQolRVsEM7kvxgH5A==" spinCount="100000" sheet="1" selectLockedCells="1"/>
  <mergeCells count="57">
    <mergeCell ref="A1:G1"/>
    <mergeCell ref="A2:B2"/>
    <mergeCell ref="A4:N4"/>
    <mergeCell ref="A9:C9"/>
    <mergeCell ref="D9:N9"/>
    <mergeCell ref="A6:E6"/>
    <mergeCell ref="G6:N6"/>
    <mergeCell ref="A11:N11"/>
    <mergeCell ref="A12:N12"/>
    <mergeCell ref="A13:N19"/>
    <mergeCell ref="A20:N20"/>
    <mergeCell ref="A21:N21"/>
    <mergeCell ref="B22:N22"/>
    <mergeCell ref="B23:H23"/>
    <mergeCell ref="B24:H24"/>
    <mergeCell ref="I24:N24"/>
    <mergeCell ref="B25:N25"/>
    <mergeCell ref="B26:H26"/>
    <mergeCell ref="I26:N26"/>
    <mergeCell ref="B27:H27"/>
    <mergeCell ref="I27:N27"/>
    <mergeCell ref="B28:H28"/>
    <mergeCell ref="I28:N28"/>
    <mergeCell ref="B29:H29"/>
    <mergeCell ref="I29:N29"/>
    <mergeCell ref="A31:N31"/>
    <mergeCell ref="A32:H32"/>
    <mergeCell ref="I32:N32"/>
    <mergeCell ref="A33:H33"/>
    <mergeCell ref="I33:N33"/>
    <mergeCell ref="A34:H34"/>
    <mergeCell ref="I34:N34"/>
    <mergeCell ref="A35:H35"/>
    <mergeCell ref="I35:N35"/>
    <mergeCell ref="B36:H36"/>
    <mergeCell ref="A37:H37"/>
    <mergeCell ref="I37:N37"/>
    <mergeCell ref="A38:H38"/>
    <mergeCell ref="I38:N38"/>
    <mergeCell ref="A40:N40"/>
    <mergeCell ref="I55:N55"/>
    <mergeCell ref="B41:H41"/>
    <mergeCell ref="I41:N41"/>
    <mergeCell ref="B42:H42"/>
    <mergeCell ref="I42:N42"/>
    <mergeCell ref="B43:H43"/>
    <mergeCell ref="I43:N43"/>
    <mergeCell ref="B56:H56"/>
    <mergeCell ref="I56:N56"/>
    <mergeCell ref="B57:H57"/>
    <mergeCell ref="I57:N57"/>
    <mergeCell ref="B44:H44"/>
    <mergeCell ref="I44:N44"/>
    <mergeCell ref="A46:N46"/>
    <mergeCell ref="A47:N47"/>
    <mergeCell ref="A48:N54"/>
    <mergeCell ref="B55:H55"/>
  </mergeCells>
  <dataValidations count="2">
    <dataValidation type="list" allowBlank="1" showInputMessage="1" showErrorMessage="1" sqref="A22 A25 A28:A29 A41:A44 A36" xr:uid="{00000000-0002-0000-0800-000000000000}">
      <formula1>YN</formula1>
    </dataValidation>
    <dataValidation type="list" allowBlank="1" showInputMessage="1" showErrorMessage="1" sqref="F6" xr:uid="{C20D6BE3-1967-494F-9083-39AA243F99D3}">
      <formula1>"Yes, No, Uncertain"</formula1>
    </dataValidation>
  </dataValidations>
  <pageMargins left="0.7" right="0.7" top="0.75" bottom="0.75" header="0.3" footer="0.3"/>
  <pageSetup scale="70" fitToHeight="0" orientation="landscape" r:id="rId1"/>
  <rowBreaks count="2" manualBreakCount="2">
    <brk id="19" max="13" man="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pageSetUpPr fitToPage="1"/>
  </sheetPr>
  <dimension ref="A1:N155"/>
  <sheetViews>
    <sheetView view="pageBreakPreview" zoomScaleNormal="85" zoomScaleSheetLayoutView="100" workbookViewId="0">
      <selection activeCell="A47" sqref="A47:N50"/>
    </sheetView>
  </sheetViews>
  <sheetFormatPr defaultColWidth="9.1328125" defaultRowHeight="15.75" x14ac:dyDescent="0.5"/>
  <cols>
    <col min="1" max="6" width="9.1328125" style="18"/>
    <col min="7" max="7" width="10.73046875" style="18" customWidth="1"/>
    <col min="8" max="12" width="9.1328125" style="18"/>
    <col min="13" max="13" width="21.86328125" style="18" customWidth="1"/>
    <col min="14" max="14" width="30.265625" style="18" customWidth="1"/>
    <col min="15" max="16384" width="9.1328125" style="18"/>
  </cols>
  <sheetData>
    <row r="1" spans="1:14" ht="30" customHeight="1" x14ac:dyDescent="0.7">
      <c r="A1" s="138" t="str">
        <f>'Proforma - 20 Years'!A1:E1</f>
        <v>Insert Project Name</v>
      </c>
      <c r="B1" s="139"/>
      <c r="C1" s="139"/>
      <c r="D1" s="139"/>
      <c r="E1" s="139"/>
      <c r="F1" s="139"/>
      <c r="G1" s="139"/>
      <c r="H1" s="139"/>
      <c r="I1" s="139"/>
      <c r="J1" s="139"/>
      <c r="K1" s="139"/>
      <c r="L1" s="139"/>
      <c r="M1" s="139"/>
      <c r="N1" s="140"/>
    </row>
    <row r="2" spans="1:14" ht="16.350000000000001" customHeight="1" x14ac:dyDescent="0.5">
      <c r="A2" s="139" t="s">
        <v>353</v>
      </c>
      <c r="B2" s="139"/>
      <c r="C2" s="139"/>
    </row>
    <row r="3" spans="1:14" ht="16.350000000000001" customHeight="1" x14ac:dyDescent="0.5"/>
    <row r="4" spans="1:14" ht="16.350000000000001" customHeight="1" x14ac:dyDescent="0.5">
      <c r="A4" s="152" t="s">
        <v>471</v>
      </c>
      <c r="B4" s="153"/>
      <c r="C4" s="153"/>
      <c r="D4" s="153"/>
      <c r="E4" s="153"/>
      <c r="F4" s="153"/>
      <c r="G4" s="153"/>
      <c r="H4" s="153"/>
      <c r="I4" s="153"/>
      <c r="J4" s="153"/>
      <c r="K4" s="153"/>
      <c r="L4" s="153"/>
      <c r="M4" s="153"/>
      <c r="N4" s="154"/>
    </row>
    <row r="5" spans="1:14" ht="16.350000000000001" customHeight="1" x14ac:dyDescent="0.5"/>
    <row r="6" spans="1:14" ht="16.350000000000001" customHeight="1" x14ac:dyDescent="0.5">
      <c r="A6" s="141" t="s">
        <v>351</v>
      </c>
      <c r="B6" s="142"/>
      <c r="C6" s="142"/>
      <c r="D6" s="142"/>
      <c r="E6" s="142"/>
      <c r="F6" s="143"/>
      <c r="G6" s="143"/>
      <c r="H6" s="143"/>
      <c r="I6" s="143"/>
      <c r="J6" s="143"/>
      <c r="K6" s="143"/>
      <c r="L6" s="143"/>
      <c r="M6" s="143"/>
      <c r="N6" s="144"/>
    </row>
    <row r="7" spans="1:14" ht="16.350000000000001" customHeight="1" x14ac:dyDescent="0.5">
      <c r="A7" s="943" t="s">
        <v>370</v>
      </c>
      <c r="B7" s="944"/>
      <c r="C7" s="944"/>
      <c r="D7" s="944"/>
      <c r="E7" s="945"/>
      <c r="F7" s="940" t="str">
        <f>A1</f>
        <v>Insert Project Name</v>
      </c>
      <c r="G7" s="941"/>
      <c r="H7" s="941"/>
      <c r="I7" s="941"/>
      <c r="J7" s="941"/>
      <c r="K7" s="941"/>
      <c r="L7" s="941"/>
      <c r="M7" s="941"/>
      <c r="N7" s="942"/>
    </row>
    <row r="8" spans="1:14" ht="31.5" customHeight="1" x14ac:dyDescent="0.5">
      <c r="A8" s="915" t="s">
        <v>527</v>
      </c>
      <c r="B8" s="916"/>
      <c r="C8" s="916"/>
      <c r="D8" s="916"/>
      <c r="E8" s="916"/>
      <c r="F8" s="916"/>
      <c r="G8" s="916"/>
      <c r="H8" s="916"/>
      <c r="I8" s="916"/>
      <c r="J8" s="916"/>
      <c r="K8" s="916"/>
      <c r="L8" s="916"/>
      <c r="M8" s="916"/>
      <c r="N8" s="137"/>
    </row>
    <row r="9" spans="1:14" ht="32.25" customHeight="1" x14ac:dyDescent="0.5">
      <c r="A9" s="915" t="s">
        <v>470</v>
      </c>
      <c r="B9" s="916"/>
      <c r="C9" s="916"/>
      <c r="D9" s="916"/>
      <c r="E9" s="916"/>
      <c r="F9" s="916"/>
      <c r="G9" s="916"/>
      <c r="H9" s="916"/>
      <c r="I9" s="916"/>
      <c r="J9" s="916"/>
      <c r="K9" s="916"/>
      <c r="L9" s="916"/>
      <c r="M9" s="916"/>
      <c r="N9" s="137"/>
    </row>
    <row r="10" spans="1:14" ht="16.350000000000001" customHeight="1" x14ac:dyDescent="0.5">
      <c r="A10" s="926" t="s">
        <v>375</v>
      </c>
      <c r="B10" s="927"/>
      <c r="C10" s="927"/>
      <c r="D10" s="927"/>
      <c r="E10" s="927"/>
      <c r="F10" s="927"/>
      <c r="G10" s="927"/>
      <c r="H10" s="931"/>
      <c r="I10" s="932"/>
      <c r="J10" s="933"/>
      <c r="K10" s="933"/>
      <c r="L10" s="933"/>
      <c r="M10" s="933"/>
      <c r="N10" s="934"/>
    </row>
    <row r="11" spans="1:14" ht="16.350000000000001" customHeight="1" x14ac:dyDescent="0.5">
      <c r="A11" s="926" t="s">
        <v>377</v>
      </c>
      <c r="B11" s="927"/>
      <c r="C11" s="927"/>
      <c r="D11" s="927"/>
      <c r="E11" s="927"/>
      <c r="F11" s="927"/>
      <c r="G11" s="927"/>
      <c r="H11" s="931"/>
      <c r="I11" s="932"/>
      <c r="J11" s="933"/>
      <c r="K11" s="933"/>
      <c r="L11" s="933"/>
      <c r="M11" s="933"/>
      <c r="N11" s="934"/>
    </row>
    <row r="12" spans="1:14" ht="16.350000000000001" customHeight="1" x14ac:dyDescent="0.5">
      <c r="A12" s="926" t="s">
        <v>376</v>
      </c>
      <c r="B12" s="927"/>
      <c r="C12" s="927"/>
      <c r="D12" s="927"/>
      <c r="E12" s="927"/>
      <c r="F12" s="927"/>
      <c r="G12" s="927"/>
      <c r="H12" s="931"/>
      <c r="I12" s="932"/>
      <c r="J12" s="933"/>
      <c r="K12" s="933"/>
      <c r="L12" s="933"/>
      <c r="M12" s="933"/>
      <c r="N12" s="934"/>
    </row>
    <row r="13" spans="1:14" ht="16.350000000000001" customHeight="1" x14ac:dyDescent="0.5">
      <c r="A13" s="926" t="s">
        <v>380</v>
      </c>
      <c r="B13" s="927"/>
      <c r="C13" s="927"/>
      <c r="D13" s="927"/>
      <c r="E13" s="927"/>
      <c r="F13" s="927"/>
      <c r="G13" s="927"/>
      <c r="H13" s="931"/>
      <c r="I13" s="910"/>
      <c r="J13" s="948"/>
      <c r="K13" s="948"/>
      <c r="L13" s="948"/>
      <c r="M13" s="948"/>
      <c r="N13" s="949"/>
    </row>
    <row r="14" spans="1:14" ht="16.350000000000001" customHeight="1" x14ac:dyDescent="0.5">
      <c r="A14" s="926" t="s">
        <v>378</v>
      </c>
      <c r="B14" s="927"/>
      <c r="C14" s="927"/>
      <c r="D14" s="927"/>
      <c r="E14" s="927"/>
      <c r="F14" s="927"/>
      <c r="G14" s="927"/>
      <c r="H14" s="927"/>
      <c r="I14" s="927"/>
      <c r="J14" s="937"/>
      <c r="K14" s="938"/>
      <c r="L14" s="938"/>
      <c r="M14" s="938"/>
      <c r="N14" s="911"/>
    </row>
    <row r="15" spans="1:14" ht="16.350000000000001" customHeight="1" x14ac:dyDescent="0.5">
      <c r="A15" s="126" t="s">
        <v>391</v>
      </c>
      <c r="B15" s="139"/>
      <c r="C15" s="139"/>
      <c r="D15" s="139"/>
      <c r="E15" s="139"/>
      <c r="F15" s="139"/>
      <c r="G15" s="139"/>
      <c r="H15" s="139"/>
      <c r="I15" s="139"/>
      <c r="J15" s="139"/>
      <c r="K15" s="139"/>
      <c r="L15" s="139"/>
      <c r="M15" s="139"/>
      <c r="N15" s="140"/>
    </row>
    <row r="16" spans="1:14" ht="16.350000000000001" customHeight="1" x14ac:dyDescent="0.5">
      <c r="A16" s="917"/>
      <c r="B16" s="918"/>
      <c r="C16" s="918"/>
      <c r="D16" s="918"/>
      <c r="E16" s="918"/>
      <c r="F16" s="918"/>
      <c r="G16" s="918"/>
      <c r="H16" s="918"/>
      <c r="I16" s="918"/>
      <c r="J16" s="918"/>
      <c r="K16" s="918"/>
      <c r="L16" s="918"/>
      <c r="M16" s="918"/>
      <c r="N16" s="919"/>
    </row>
    <row r="17" spans="1:14" ht="16.350000000000001" customHeight="1" x14ac:dyDescent="0.5">
      <c r="A17" s="920"/>
      <c r="B17" s="921"/>
      <c r="C17" s="921"/>
      <c r="D17" s="921"/>
      <c r="E17" s="921"/>
      <c r="F17" s="921"/>
      <c r="G17" s="921"/>
      <c r="H17" s="921"/>
      <c r="I17" s="921"/>
      <c r="J17" s="921"/>
      <c r="K17" s="921"/>
      <c r="L17" s="921"/>
      <c r="M17" s="921"/>
      <c r="N17" s="922"/>
    </row>
    <row r="18" spans="1:14" ht="16.350000000000001" customHeight="1" x14ac:dyDescent="0.5">
      <c r="A18" s="920"/>
      <c r="B18" s="921"/>
      <c r="C18" s="921"/>
      <c r="D18" s="921"/>
      <c r="E18" s="921"/>
      <c r="F18" s="921"/>
      <c r="G18" s="921"/>
      <c r="H18" s="921"/>
      <c r="I18" s="921"/>
      <c r="J18" s="921"/>
      <c r="K18" s="921"/>
      <c r="L18" s="921"/>
      <c r="M18" s="921"/>
      <c r="N18" s="922"/>
    </row>
    <row r="19" spans="1:14" ht="16.350000000000001" customHeight="1" x14ac:dyDescent="0.5">
      <c r="A19" s="923"/>
      <c r="B19" s="924"/>
      <c r="C19" s="924"/>
      <c r="D19" s="924"/>
      <c r="E19" s="924"/>
      <c r="F19" s="924"/>
      <c r="G19" s="924"/>
      <c r="H19" s="924"/>
      <c r="I19" s="924"/>
      <c r="J19" s="924"/>
      <c r="K19" s="924"/>
      <c r="L19" s="924"/>
      <c r="M19" s="924"/>
      <c r="N19" s="925"/>
    </row>
    <row r="20" spans="1:14" ht="16.350000000000001" customHeight="1" x14ac:dyDescent="0.5">
      <c r="A20" s="126" t="s">
        <v>715</v>
      </c>
      <c r="B20" s="139"/>
      <c r="C20" s="139"/>
      <c r="D20" s="139"/>
      <c r="E20" s="139"/>
      <c r="F20" s="139"/>
      <c r="G20" s="139"/>
      <c r="H20" s="139"/>
      <c r="I20" s="139"/>
      <c r="J20" s="139"/>
      <c r="K20" s="139"/>
      <c r="L20" s="139"/>
      <c r="M20" s="139"/>
      <c r="N20" s="140"/>
    </row>
    <row r="21" spans="1:14" ht="16.350000000000001" customHeight="1" x14ac:dyDescent="0.5">
      <c r="A21" s="917"/>
      <c r="B21" s="918"/>
      <c r="C21" s="918"/>
      <c r="D21" s="918"/>
      <c r="E21" s="918"/>
      <c r="F21" s="918"/>
      <c r="G21" s="918"/>
      <c r="H21" s="918"/>
      <c r="I21" s="918"/>
      <c r="J21" s="918"/>
      <c r="K21" s="918"/>
      <c r="L21" s="918"/>
      <c r="M21" s="918"/>
      <c r="N21" s="919"/>
    </row>
    <row r="22" spans="1:14" ht="16.350000000000001" customHeight="1" x14ac:dyDescent="0.5">
      <c r="A22" s="920"/>
      <c r="B22" s="921"/>
      <c r="C22" s="921"/>
      <c r="D22" s="921"/>
      <c r="E22" s="921"/>
      <c r="F22" s="921"/>
      <c r="G22" s="921"/>
      <c r="H22" s="921"/>
      <c r="I22" s="921"/>
      <c r="J22" s="921"/>
      <c r="K22" s="921"/>
      <c r="L22" s="921"/>
      <c r="M22" s="921"/>
      <c r="N22" s="922"/>
    </row>
    <row r="23" spans="1:14" ht="16.350000000000001" customHeight="1" x14ac:dyDescent="0.5">
      <c r="A23" s="920"/>
      <c r="B23" s="921"/>
      <c r="C23" s="921"/>
      <c r="D23" s="921"/>
      <c r="E23" s="921"/>
      <c r="F23" s="921"/>
      <c r="G23" s="921"/>
      <c r="H23" s="921"/>
      <c r="I23" s="921"/>
      <c r="J23" s="921"/>
      <c r="K23" s="921"/>
      <c r="L23" s="921"/>
      <c r="M23" s="921"/>
      <c r="N23" s="922"/>
    </row>
    <row r="24" spans="1:14" ht="16.350000000000001" customHeight="1" x14ac:dyDescent="0.5">
      <c r="A24" s="923"/>
      <c r="B24" s="924"/>
      <c r="C24" s="924"/>
      <c r="D24" s="924"/>
      <c r="E24" s="924"/>
      <c r="F24" s="924"/>
      <c r="G24" s="924"/>
      <c r="H24" s="924"/>
      <c r="I24" s="924"/>
      <c r="J24" s="924"/>
      <c r="K24" s="924"/>
      <c r="L24" s="924"/>
      <c r="M24" s="924"/>
      <c r="N24" s="925"/>
    </row>
    <row r="25" spans="1:14" ht="32.549999999999997" customHeight="1" x14ac:dyDescent="0.5">
      <c r="A25" s="538" t="s">
        <v>716</v>
      </c>
      <c r="B25" s="672"/>
      <c r="C25" s="672"/>
      <c r="D25" s="672"/>
      <c r="E25" s="672"/>
      <c r="F25" s="672"/>
      <c r="G25" s="672"/>
      <c r="H25" s="672"/>
      <c r="I25" s="672"/>
      <c r="J25" s="672"/>
      <c r="K25" s="672"/>
      <c r="L25" s="672"/>
      <c r="M25" s="672"/>
      <c r="N25" s="539"/>
    </row>
    <row r="26" spans="1:14" ht="16.350000000000001" customHeight="1" x14ac:dyDescent="0.5">
      <c r="A26" s="917"/>
      <c r="B26" s="918"/>
      <c r="C26" s="918"/>
      <c r="D26" s="918"/>
      <c r="E26" s="918"/>
      <c r="F26" s="918"/>
      <c r="G26" s="918"/>
      <c r="H26" s="918"/>
      <c r="I26" s="918"/>
      <c r="J26" s="918"/>
      <c r="K26" s="918"/>
      <c r="L26" s="918"/>
      <c r="M26" s="918"/>
      <c r="N26" s="919"/>
    </row>
    <row r="27" spans="1:14" ht="16.350000000000001" customHeight="1" x14ac:dyDescent="0.5">
      <c r="A27" s="920"/>
      <c r="B27" s="921"/>
      <c r="C27" s="921"/>
      <c r="D27" s="921"/>
      <c r="E27" s="921"/>
      <c r="F27" s="921"/>
      <c r="G27" s="921"/>
      <c r="H27" s="921"/>
      <c r="I27" s="921"/>
      <c r="J27" s="921"/>
      <c r="K27" s="921"/>
      <c r="L27" s="921"/>
      <c r="M27" s="921"/>
      <c r="N27" s="922"/>
    </row>
    <row r="28" spans="1:14" ht="16.350000000000001" customHeight="1" x14ac:dyDescent="0.5">
      <c r="A28" s="920"/>
      <c r="B28" s="921"/>
      <c r="C28" s="921"/>
      <c r="D28" s="921"/>
      <c r="E28" s="921"/>
      <c r="F28" s="921"/>
      <c r="G28" s="921"/>
      <c r="H28" s="921"/>
      <c r="I28" s="921"/>
      <c r="J28" s="921"/>
      <c r="K28" s="921"/>
      <c r="L28" s="921"/>
      <c r="M28" s="921"/>
      <c r="N28" s="922"/>
    </row>
    <row r="29" spans="1:14" ht="16.350000000000001" customHeight="1" x14ac:dyDescent="0.5">
      <c r="A29" s="923"/>
      <c r="B29" s="924"/>
      <c r="C29" s="924"/>
      <c r="D29" s="924"/>
      <c r="E29" s="924"/>
      <c r="F29" s="924"/>
      <c r="G29" s="924"/>
      <c r="H29" s="924"/>
      <c r="I29" s="924"/>
      <c r="J29" s="924"/>
      <c r="K29" s="924"/>
      <c r="L29" s="924"/>
      <c r="M29" s="924"/>
      <c r="N29" s="925"/>
    </row>
    <row r="30" spans="1:14" ht="16.350000000000001" customHeight="1" x14ac:dyDescent="0.5">
      <c r="A30" s="148" t="s">
        <v>528</v>
      </c>
      <c r="N30" s="149"/>
    </row>
    <row r="31" spans="1:14" ht="16.350000000000001" customHeight="1" x14ac:dyDescent="0.5">
      <c r="A31" s="917"/>
      <c r="B31" s="918"/>
      <c r="C31" s="918"/>
      <c r="D31" s="918"/>
      <c r="E31" s="918"/>
      <c r="F31" s="918"/>
      <c r="G31" s="918"/>
      <c r="H31" s="918"/>
      <c r="I31" s="918"/>
      <c r="J31" s="918"/>
      <c r="K31" s="918"/>
      <c r="L31" s="918"/>
      <c r="M31" s="918"/>
      <c r="N31" s="919"/>
    </row>
    <row r="32" spans="1:14" ht="16.350000000000001" customHeight="1" x14ac:dyDescent="0.5">
      <c r="A32" s="920"/>
      <c r="B32" s="921"/>
      <c r="C32" s="921"/>
      <c r="D32" s="921"/>
      <c r="E32" s="921"/>
      <c r="F32" s="921"/>
      <c r="G32" s="921"/>
      <c r="H32" s="921"/>
      <c r="I32" s="921"/>
      <c r="J32" s="921"/>
      <c r="K32" s="921"/>
      <c r="L32" s="921"/>
      <c r="M32" s="921"/>
      <c r="N32" s="922"/>
    </row>
    <row r="33" spans="1:14" ht="16.350000000000001" customHeight="1" x14ac:dyDescent="0.5">
      <c r="A33" s="920"/>
      <c r="B33" s="921"/>
      <c r="C33" s="921"/>
      <c r="D33" s="921"/>
      <c r="E33" s="921"/>
      <c r="F33" s="921"/>
      <c r="G33" s="921"/>
      <c r="H33" s="921"/>
      <c r="I33" s="921"/>
      <c r="J33" s="921"/>
      <c r="K33" s="921"/>
      <c r="L33" s="921"/>
      <c r="M33" s="921"/>
      <c r="N33" s="922"/>
    </row>
    <row r="34" spans="1:14" ht="16.350000000000001" customHeight="1" x14ac:dyDescent="0.5">
      <c r="A34" s="923"/>
      <c r="B34" s="924"/>
      <c r="C34" s="924"/>
      <c r="D34" s="924"/>
      <c r="E34" s="924"/>
      <c r="F34" s="924"/>
      <c r="G34" s="924"/>
      <c r="H34" s="924"/>
      <c r="I34" s="924"/>
      <c r="J34" s="924"/>
      <c r="K34" s="924"/>
      <c r="L34" s="924"/>
      <c r="M34" s="924"/>
      <c r="N34" s="925"/>
    </row>
    <row r="35" spans="1:14" ht="16.350000000000001" customHeight="1" x14ac:dyDescent="0.5">
      <c r="A35" s="145" t="s">
        <v>344</v>
      </c>
      <c r="B35" s="146"/>
      <c r="C35" s="146"/>
      <c r="D35" s="146"/>
      <c r="E35" s="147"/>
      <c r="F35" s="932"/>
      <c r="G35" s="935"/>
      <c r="H35" s="935"/>
      <c r="I35" s="935"/>
      <c r="J35" s="935"/>
      <c r="K35" s="935"/>
      <c r="L35" s="935"/>
      <c r="M35" s="935"/>
      <c r="N35" s="936"/>
    </row>
    <row r="36" spans="1:14" ht="16.350000000000001" customHeight="1" x14ac:dyDescent="0.5">
      <c r="A36" s="538" t="s">
        <v>345</v>
      </c>
      <c r="B36" s="672"/>
      <c r="C36" s="672"/>
      <c r="D36" s="672"/>
      <c r="E36" s="672"/>
      <c r="F36" s="672"/>
      <c r="G36" s="672"/>
      <c r="H36" s="672"/>
      <c r="I36" s="672"/>
      <c r="J36" s="672"/>
      <c r="K36" s="672"/>
      <c r="L36" s="672"/>
      <c r="M36" s="672"/>
      <c r="N36" s="539"/>
    </row>
    <row r="37" spans="1:14" ht="16.350000000000001" customHeight="1" x14ac:dyDescent="0.5">
      <c r="A37" s="917"/>
      <c r="B37" s="918"/>
      <c r="C37" s="918"/>
      <c r="D37" s="918"/>
      <c r="E37" s="918"/>
      <c r="F37" s="918"/>
      <c r="G37" s="918"/>
      <c r="H37" s="918"/>
      <c r="I37" s="918"/>
      <c r="J37" s="918"/>
      <c r="K37" s="918"/>
      <c r="L37" s="918"/>
      <c r="M37" s="918"/>
      <c r="N37" s="919"/>
    </row>
    <row r="38" spans="1:14" ht="16.350000000000001" customHeight="1" x14ac:dyDescent="0.5">
      <c r="A38" s="920"/>
      <c r="B38" s="921"/>
      <c r="C38" s="921"/>
      <c r="D38" s="921"/>
      <c r="E38" s="921"/>
      <c r="F38" s="921"/>
      <c r="G38" s="921"/>
      <c r="H38" s="921"/>
      <c r="I38" s="921"/>
      <c r="J38" s="921"/>
      <c r="K38" s="921"/>
      <c r="L38" s="921"/>
      <c r="M38" s="921"/>
      <c r="N38" s="922"/>
    </row>
    <row r="39" spans="1:14" ht="16.350000000000001" customHeight="1" x14ac:dyDescent="0.5">
      <c r="A39" s="920"/>
      <c r="B39" s="921"/>
      <c r="C39" s="921"/>
      <c r="D39" s="921"/>
      <c r="E39" s="921"/>
      <c r="F39" s="921"/>
      <c r="G39" s="921"/>
      <c r="H39" s="921"/>
      <c r="I39" s="921"/>
      <c r="J39" s="921"/>
      <c r="K39" s="921"/>
      <c r="L39" s="921"/>
      <c r="M39" s="921"/>
      <c r="N39" s="922"/>
    </row>
    <row r="40" spans="1:14" ht="16.350000000000001" customHeight="1" x14ac:dyDescent="0.5">
      <c r="A40" s="923"/>
      <c r="B40" s="924"/>
      <c r="C40" s="924"/>
      <c r="D40" s="924"/>
      <c r="E40" s="924"/>
      <c r="F40" s="924"/>
      <c r="G40" s="924"/>
      <c r="H40" s="924"/>
      <c r="I40" s="924"/>
      <c r="J40" s="924"/>
      <c r="K40" s="924"/>
      <c r="L40" s="924"/>
      <c r="M40" s="924"/>
      <c r="N40" s="925"/>
    </row>
    <row r="41" spans="1:14" ht="16.350000000000001" customHeight="1" x14ac:dyDescent="0.5">
      <c r="A41" s="538" t="s">
        <v>529</v>
      </c>
      <c r="B41" s="672"/>
      <c r="C41" s="672"/>
      <c r="D41" s="672"/>
      <c r="E41" s="672"/>
      <c r="F41" s="672"/>
      <c r="G41" s="672"/>
      <c r="H41" s="672"/>
      <c r="I41" s="672"/>
      <c r="J41" s="672"/>
      <c r="K41" s="672"/>
      <c r="L41" s="672"/>
      <c r="M41" s="672"/>
      <c r="N41" s="539"/>
    </row>
    <row r="42" spans="1:14" ht="16.350000000000001" customHeight="1" x14ac:dyDescent="0.5">
      <c r="A42" s="917"/>
      <c r="B42" s="918"/>
      <c r="C42" s="918"/>
      <c r="D42" s="918"/>
      <c r="E42" s="918"/>
      <c r="F42" s="918"/>
      <c r="G42" s="918"/>
      <c r="H42" s="918"/>
      <c r="I42" s="918"/>
      <c r="J42" s="918"/>
      <c r="K42" s="918"/>
      <c r="L42" s="918"/>
      <c r="M42" s="918"/>
      <c r="N42" s="919"/>
    </row>
    <row r="43" spans="1:14" ht="16.350000000000001" customHeight="1" x14ac:dyDescent="0.5">
      <c r="A43" s="920"/>
      <c r="B43" s="921"/>
      <c r="C43" s="921"/>
      <c r="D43" s="921"/>
      <c r="E43" s="921"/>
      <c r="F43" s="921"/>
      <c r="G43" s="921"/>
      <c r="H43" s="921"/>
      <c r="I43" s="921"/>
      <c r="J43" s="921"/>
      <c r="K43" s="921"/>
      <c r="L43" s="921"/>
      <c r="M43" s="921"/>
      <c r="N43" s="922"/>
    </row>
    <row r="44" spans="1:14" ht="16.350000000000001" customHeight="1" x14ac:dyDescent="0.5">
      <c r="A44" s="920"/>
      <c r="B44" s="921"/>
      <c r="C44" s="921"/>
      <c r="D44" s="921"/>
      <c r="E44" s="921"/>
      <c r="F44" s="921"/>
      <c r="G44" s="921"/>
      <c r="H44" s="921"/>
      <c r="I44" s="921"/>
      <c r="J44" s="921"/>
      <c r="K44" s="921"/>
      <c r="L44" s="921"/>
      <c r="M44" s="921"/>
      <c r="N44" s="922"/>
    </row>
    <row r="45" spans="1:14" ht="16.350000000000001" customHeight="1" x14ac:dyDescent="0.5">
      <c r="A45" s="923"/>
      <c r="B45" s="924"/>
      <c r="C45" s="924"/>
      <c r="D45" s="924"/>
      <c r="E45" s="924"/>
      <c r="F45" s="924"/>
      <c r="G45" s="924"/>
      <c r="H45" s="924"/>
      <c r="I45" s="924"/>
      <c r="J45" s="924"/>
      <c r="K45" s="924"/>
      <c r="L45" s="924"/>
      <c r="M45" s="924"/>
      <c r="N45" s="925"/>
    </row>
    <row r="46" spans="1:14" ht="16.350000000000001" customHeight="1" x14ac:dyDescent="0.5">
      <c r="A46" s="538" t="s">
        <v>392</v>
      </c>
      <c r="B46" s="672"/>
      <c r="C46" s="672"/>
      <c r="D46" s="672"/>
      <c r="E46" s="672"/>
      <c r="F46" s="672"/>
      <c r="G46" s="672"/>
      <c r="H46" s="672"/>
      <c r="I46" s="672"/>
      <c r="J46" s="672"/>
      <c r="K46" s="672"/>
      <c r="L46" s="672"/>
      <c r="M46" s="672"/>
      <c r="N46" s="539"/>
    </row>
    <row r="47" spans="1:14" ht="16.350000000000001" customHeight="1" x14ac:dyDescent="0.5">
      <c r="A47" s="917"/>
      <c r="B47" s="918"/>
      <c r="C47" s="918"/>
      <c r="D47" s="918"/>
      <c r="E47" s="918"/>
      <c r="F47" s="918"/>
      <c r="G47" s="918"/>
      <c r="H47" s="918"/>
      <c r="I47" s="918"/>
      <c r="J47" s="918"/>
      <c r="K47" s="918"/>
      <c r="L47" s="918"/>
      <c r="M47" s="918"/>
      <c r="N47" s="919"/>
    </row>
    <row r="48" spans="1:14" ht="16.350000000000001" customHeight="1" x14ac:dyDescent="0.5">
      <c r="A48" s="920"/>
      <c r="B48" s="921"/>
      <c r="C48" s="921"/>
      <c r="D48" s="921"/>
      <c r="E48" s="921"/>
      <c r="F48" s="921"/>
      <c r="G48" s="921"/>
      <c r="H48" s="921"/>
      <c r="I48" s="921"/>
      <c r="J48" s="921"/>
      <c r="K48" s="921"/>
      <c r="L48" s="921"/>
      <c r="M48" s="921"/>
      <c r="N48" s="922"/>
    </row>
    <row r="49" spans="1:14" ht="16.350000000000001" customHeight="1" x14ac:dyDescent="0.5">
      <c r="A49" s="920"/>
      <c r="B49" s="921"/>
      <c r="C49" s="921"/>
      <c r="D49" s="921"/>
      <c r="E49" s="921"/>
      <c r="F49" s="921"/>
      <c r="G49" s="921"/>
      <c r="H49" s="921"/>
      <c r="I49" s="921"/>
      <c r="J49" s="921"/>
      <c r="K49" s="921"/>
      <c r="L49" s="921"/>
      <c r="M49" s="921"/>
      <c r="N49" s="922"/>
    </row>
    <row r="50" spans="1:14" ht="16.350000000000001" customHeight="1" x14ac:dyDescent="0.5">
      <c r="A50" s="923"/>
      <c r="B50" s="924"/>
      <c r="C50" s="924"/>
      <c r="D50" s="924"/>
      <c r="E50" s="924"/>
      <c r="F50" s="924"/>
      <c r="G50" s="924"/>
      <c r="H50" s="924"/>
      <c r="I50" s="924"/>
      <c r="J50" s="924"/>
      <c r="K50" s="924"/>
      <c r="L50" s="924"/>
      <c r="M50" s="924"/>
      <c r="N50" s="925"/>
    </row>
    <row r="51" spans="1:14" ht="16.350000000000001" customHeight="1" x14ac:dyDescent="0.5">
      <c r="A51" s="538" t="s">
        <v>717</v>
      </c>
      <c r="B51" s="672"/>
      <c r="C51" s="672"/>
      <c r="D51" s="672"/>
      <c r="E51" s="672"/>
      <c r="F51" s="672"/>
      <c r="G51" s="672"/>
      <c r="H51" s="672"/>
      <c r="I51" s="672"/>
      <c r="J51" s="672"/>
      <c r="K51" s="672"/>
      <c r="L51" s="672"/>
      <c r="M51" s="672"/>
      <c r="N51" s="539"/>
    </row>
    <row r="52" spans="1:14" ht="16.350000000000001" customHeight="1" x14ac:dyDescent="0.5">
      <c r="A52" s="917"/>
      <c r="B52" s="918"/>
      <c r="C52" s="918"/>
      <c r="D52" s="918"/>
      <c r="E52" s="918"/>
      <c r="F52" s="918"/>
      <c r="G52" s="918"/>
      <c r="H52" s="918"/>
      <c r="I52" s="918"/>
      <c r="J52" s="918"/>
      <c r="K52" s="918"/>
      <c r="L52" s="918"/>
      <c r="M52" s="918"/>
      <c r="N52" s="919"/>
    </row>
    <row r="53" spans="1:14" ht="16.350000000000001" customHeight="1" x14ac:dyDescent="0.5">
      <c r="A53" s="920"/>
      <c r="B53" s="921"/>
      <c r="C53" s="921"/>
      <c r="D53" s="921"/>
      <c r="E53" s="921"/>
      <c r="F53" s="921"/>
      <c r="G53" s="921"/>
      <c r="H53" s="921"/>
      <c r="I53" s="921"/>
      <c r="J53" s="921"/>
      <c r="K53" s="921"/>
      <c r="L53" s="921"/>
      <c r="M53" s="921"/>
      <c r="N53" s="922"/>
    </row>
    <row r="54" spans="1:14" ht="16.350000000000001" customHeight="1" x14ac:dyDescent="0.5">
      <c r="A54" s="920"/>
      <c r="B54" s="921"/>
      <c r="C54" s="921"/>
      <c r="D54" s="921"/>
      <c r="E54" s="921"/>
      <c r="F54" s="921"/>
      <c r="G54" s="921"/>
      <c r="H54" s="921"/>
      <c r="I54" s="921"/>
      <c r="J54" s="921"/>
      <c r="K54" s="921"/>
      <c r="L54" s="921"/>
      <c r="M54" s="921"/>
      <c r="N54" s="922"/>
    </row>
    <row r="55" spans="1:14" ht="16.350000000000001" customHeight="1" x14ac:dyDescent="0.5">
      <c r="A55" s="923"/>
      <c r="B55" s="924"/>
      <c r="C55" s="924"/>
      <c r="D55" s="924"/>
      <c r="E55" s="924"/>
      <c r="F55" s="924"/>
      <c r="G55" s="924"/>
      <c r="H55" s="924"/>
      <c r="I55" s="924"/>
      <c r="J55" s="924"/>
      <c r="K55" s="924"/>
      <c r="L55" s="924"/>
      <c r="M55" s="924"/>
      <c r="N55" s="925"/>
    </row>
    <row r="56" spans="1:14" ht="16.350000000000001" customHeight="1" x14ac:dyDescent="0.5">
      <c r="A56" s="141" t="s">
        <v>393</v>
      </c>
      <c r="B56" s="142"/>
      <c r="C56" s="142"/>
      <c r="D56" s="142"/>
      <c r="E56" s="142"/>
      <c r="F56" s="143"/>
      <c r="G56" s="143"/>
      <c r="H56" s="143"/>
      <c r="I56" s="143"/>
      <c r="J56" s="143"/>
      <c r="K56" s="143"/>
      <c r="L56" s="143"/>
      <c r="M56" s="143"/>
      <c r="N56" s="144"/>
    </row>
    <row r="57" spans="1:14" ht="16.350000000000001" customHeight="1" x14ac:dyDescent="0.5">
      <c r="A57" s="947" t="s">
        <v>379</v>
      </c>
      <c r="B57" s="575"/>
      <c r="C57" s="575"/>
      <c r="D57" s="575"/>
      <c r="E57" s="575"/>
      <c r="F57" s="575"/>
      <c r="G57" s="575"/>
      <c r="H57" s="575"/>
      <c r="I57" s="575"/>
      <c r="J57" s="575"/>
      <c r="K57" s="575"/>
      <c r="L57" s="575"/>
      <c r="M57" s="575"/>
      <c r="N57" s="576"/>
    </row>
    <row r="58" spans="1:14" ht="16.350000000000001" customHeight="1" x14ac:dyDescent="0.5">
      <c r="A58" s="737"/>
      <c r="B58" s="739"/>
      <c r="C58" s="739"/>
      <c r="D58" s="739"/>
      <c r="E58" s="739"/>
      <c r="F58" s="739"/>
      <c r="G58" s="739"/>
      <c r="H58" s="739"/>
      <c r="I58" s="739"/>
      <c r="J58" s="739"/>
      <c r="K58" s="739"/>
      <c r="L58" s="739"/>
      <c r="M58" s="739"/>
      <c r="N58" s="738"/>
    </row>
    <row r="59" spans="1:14" ht="16.350000000000001" customHeight="1" x14ac:dyDescent="0.5">
      <c r="A59" s="917"/>
      <c r="B59" s="918"/>
      <c r="C59" s="918"/>
      <c r="D59" s="918"/>
      <c r="E59" s="918"/>
      <c r="F59" s="918"/>
      <c r="G59" s="918"/>
      <c r="H59" s="918"/>
      <c r="I59" s="918"/>
      <c r="J59" s="918"/>
      <c r="K59" s="918"/>
      <c r="L59" s="918"/>
      <c r="M59" s="918"/>
      <c r="N59" s="919"/>
    </row>
    <row r="60" spans="1:14" ht="16.350000000000001" customHeight="1" x14ac:dyDescent="0.5">
      <c r="A60" s="920"/>
      <c r="B60" s="921"/>
      <c r="C60" s="921"/>
      <c r="D60" s="921"/>
      <c r="E60" s="921"/>
      <c r="F60" s="921"/>
      <c r="G60" s="921"/>
      <c r="H60" s="921"/>
      <c r="I60" s="921"/>
      <c r="J60" s="921"/>
      <c r="K60" s="921"/>
      <c r="L60" s="921"/>
      <c r="M60" s="921"/>
      <c r="N60" s="922"/>
    </row>
    <row r="61" spans="1:14" ht="16.350000000000001" customHeight="1" x14ac:dyDescent="0.5">
      <c r="A61" s="920"/>
      <c r="B61" s="921"/>
      <c r="C61" s="921"/>
      <c r="D61" s="921"/>
      <c r="E61" s="921"/>
      <c r="F61" s="921"/>
      <c r="G61" s="921"/>
      <c r="H61" s="921"/>
      <c r="I61" s="921"/>
      <c r="J61" s="921"/>
      <c r="K61" s="921"/>
      <c r="L61" s="921"/>
      <c r="M61" s="921"/>
      <c r="N61" s="922"/>
    </row>
    <row r="62" spans="1:14" ht="16.350000000000001" customHeight="1" x14ac:dyDescent="0.5">
      <c r="A62" s="923"/>
      <c r="B62" s="924"/>
      <c r="C62" s="924"/>
      <c r="D62" s="924"/>
      <c r="E62" s="924"/>
      <c r="F62" s="924"/>
      <c r="G62" s="924"/>
      <c r="H62" s="924"/>
      <c r="I62" s="924"/>
      <c r="J62" s="924"/>
      <c r="K62" s="924"/>
      <c r="L62" s="924"/>
      <c r="M62" s="924"/>
      <c r="N62" s="925"/>
    </row>
    <row r="63" spans="1:14" ht="16.350000000000001" customHeight="1" x14ac:dyDescent="0.5">
      <c r="A63" s="538" t="s">
        <v>382</v>
      </c>
      <c r="B63" s="672"/>
      <c r="C63" s="672"/>
      <c r="D63" s="672"/>
      <c r="E63" s="672"/>
      <c r="F63" s="672"/>
      <c r="G63" s="672"/>
      <c r="H63" s="672"/>
      <c r="I63" s="672"/>
      <c r="J63" s="672"/>
      <c r="K63" s="672"/>
      <c r="L63" s="672"/>
      <c r="M63" s="672"/>
      <c r="N63" s="539"/>
    </row>
    <row r="64" spans="1:14" ht="16.350000000000001" customHeight="1" x14ac:dyDescent="0.5">
      <c r="A64" s="655"/>
      <c r="B64" s="656"/>
      <c r="C64" s="656"/>
      <c r="D64" s="656"/>
      <c r="E64" s="656"/>
      <c r="F64" s="656"/>
      <c r="G64" s="656"/>
      <c r="H64" s="656"/>
      <c r="I64" s="656"/>
      <c r="J64" s="656"/>
      <c r="K64" s="656"/>
      <c r="L64" s="656"/>
      <c r="M64" s="656"/>
      <c r="N64" s="657"/>
    </row>
    <row r="65" spans="1:14" ht="16.350000000000001" customHeight="1" x14ac:dyDescent="0.5">
      <c r="A65" s="917"/>
      <c r="B65" s="918"/>
      <c r="C65" s="918"/>
      <c r="D65" s="918"/>
      <c r="E65" s="918"/>
      <c r="F65" s="918"/>
      <c r="G65" s="918"/>
      <c r="H65" s="918"/>
      <c r="I65" s="918"/>
      <c r="J65" s="918"/>
      <c r="K65" s="918"/>
      <c r="L65" s="918"/>
      <c r="M65" s="918"/>
      <c r="N65" s="919"/>
    </row>
    <row r="66" spans="1:14" ht="16.350000000000001" customHeight="1" x14ac:dyDescent="0.5">
      <c r="A66" s="920"/>
      <c r="B66" s="921"/>
      <c r="C66" s="921"/>
      <c r="D66" s="921"/>
      <c r="E66" s="921"/>
      <c r="F66" s="921"/>
      <c r="G66" s="921"/>
      <c r="H66" s="921"/>
      <c r="I66" s="921"/>
      <c r="J66" s="921"/>
      <c r="K66" s="921"/>
      <c r="L66" s="921"/>
      <c r="M66" s="921"/>
      <c r="N66" s="922"/>
    </row>
    <row r="67" spans="1:14" ht="16.350000000000001" customHeight="1" x14ac:dyDescent="0.5">
      <c r="A67" s="920"/>
      <c r="B67" s="921"/>
      <c r="C67" s="921"/>
      <c r="D67" s="921"/>
      <c r="E67" s="921"/>
      <c r="F67" s="921"/>
      <c r="G67" s="921"/>
      <c r="H67" s="921"/>
      <c r="I67" s="921"/>
      <c r="J67" s="921"/>
      <c r="K67" s="921"/>
      <c r="L67" s="921"/>
      <c r="M67" s="921"/>
      <c r="N67" s="922"/>
    </row>
    <row r="68" spans="1:14" ht="16.350000000000001" customHeight="1" x14ac:dyDescent="0.5">
      <c r="A68" s="923"/>
      <c r="B68" s="924"/>
      <c r="C68" s="924"/>
      <c r="D68" s="924"/>
      <c r="E68" s="924"/>
      <c r="F68" s="924"/>
      <c r="G68" s="924"/>
      <c r="H68" s="924"/>
      <c r="I68" s="924"/>
      <c r="J68" s="924"/>
      <c r="K68" s="924"/>
      <c r="L68" s="924"/>
      <c r="M68" s="924"/>
      <c r="N68" s="925"/>
    </row>
    <row r="69" spans="1:14" ht="16.350000000000001" customHeight="1" x14ac:dyDescent="0.5">
      <c r="A69" s="538" t="s">
        <v>383</v>
      </c>
      <c r="B69" s="672"/>
      <c r="C69" s="672"/>
      <c r="D69" s="672"/>
      <c r="E69" s="672"/>
      <c r="F69" s="672"/>
      <c r="G69" s="672"/>
      <c r="H69" s="672"/>
      <c r="I69" s="672"/>
      <c r="J69" s="672"/>
      <c r="K69" s="672"/>
      <c r="L69" s="672"/>
      <c r="M69" s="672"/>
      <c r="N69" s="539"/>
    </row>
    <row r="70" spans="1:14" ht="16.350000000000001" customHeight="1" x14ac:dyDescent="0.5">
      <c r="A70" s="928"/>
      <c r="B70" s="929"/>
      <c r="C70" s="929"/>
      <c r="D70" s="929"/>
      <c r="E70" s="929"/>
      <c r="F70" s="929"/>
      <c r="G70" s="929"/>
      <c r="H70" s="929"/>
      <c r="I70" s="929"/>
      <c r="J70" s="929"/>
      <c r="K70" s="929"/>
      <c r="L70" s="929"/>
      <c r="M70" s="929"/>
      <c r="N70" s="930"/>
    </row>
    <row r="71" spans="1:14" ht="16.350000000000001" customHeight="1" x14ac:dyDescent="0.5">
      <c r="A71" s="917"/>
      <c r="B71" s="918"/>
      <c r="C71" s="918"/>
      <c r="D71" s="918"/>
      <c r="E71" s="918"/>
      <c r="F71" s="918"/>
      <c r="G71" s="918"/>
      <c r="H71" s="918"/>
      <c r="I71" s="918"/>
      <c r="J71" s="918"/>
      <c r="K71" s="918"/>
      <c r="L71" s="918"/>
      <c r="M71" s="918"/>
      <c r="N71" s="919"/>
    </row>
    <row r="72" spans="1:14" ht="16.350000000000001" customHeight="1" x14ac:dyDescent="0.5">
      <c r="A72" s="920"/>
      <c r="B72" s="921"/>
      <c r="C72" s="921"/>
      <c r="D72" s="921"/>
      <c r="E72" s="921"/>
      <c r="F72" s="921"/>
      <c r="G72" s="921"/>
      <c r="H72" s="921"/>
      <c r="I72" s="921"/>
      <c r="J72" s="921"/>
      <c r="K72" s="921"/>
      <c r="L72" s="921"/>
      <c r="M72" s="921"/>
      <c r="N72" s="922"/>
    </row>
    <row r="73" spans="1:14" ht="16.350000000000001" customHeight="1" x14ac:dyDescent="0.5">
      <c r="A73" s="920"/>
      <c r="B73" s="921"/>
      <c r="C73" s="921"/>
      <c r="D73" s="921"/>
      <c r="E73" s="921"/>
      <c r="F73" s="921"/>
      <c r="G73" s="921"/>
      <c r="H73" s="921"/>
      <c r="I73" s="921"/>
      <c r="J73" s="921"/>
      <c r="K73" s="921"/>
      <c r="L73" s="921"/>
      <c r="M73" s="921"/>
      <c r="N73" s="922"/>
    </row>
    <row r="74" spans="1:14" ht="16.350000000000001" customHeight="1" x14ac:dyDescent="0.5">
      <c r="A74" s="923"/>
      <c r="B74" s="924"/>
      <c r="C74" s="924"/>
      <c r="D74" s="924"/>
      <c r="E74" s="924"/>
      <c r="F74" s="924"/>
      <c r="G74" s="924"/>
      <c r="H74" s="924"/>
      <c r="I74" s="924"/>
      <c r="J74" s="924"/>
      <c r="K74" s="924"/>
      <c r="L74" s="924"/>
      <c r="M74" s="924"/>
      <c r="N74" s="925"/>
    </row>
    <row r="75" spans="1:14" ht="16.350000000000001" customHeight="1" x14ac:dyDescent="0.5">
      <c r="A75" s="538" t="s">
        <v>384</v>
      </c>
      <c r="B75" s="672"/>
      <c r="C75" s="672"/>
      <c r="D75" s="672"/>
      <c r="E75" s="672"/>
      <c r="F75" s="672"/>
      <c r="G75" s="672"/>
      <c r="H75" s="672"/>
      <c r="I75" s="672"/>
      <c r="J75" s="672"/>
      <c r="K75" s="672"/>
      <c r="L75" s="672"/>
      <c r="M75" s="672"/>
      <c r="N75" s="539"/>
    </row>
    <row r="76" spans="1:14" ht="16.350000000000001" customHeight="1" x14ac:dyDescent="0.5">
      <c r="A76" s="928"/>
      <c r="B76" s="929"/>
      <c r="C76" s="929"/>
      <c r="D76" s="929"/>
      <c r="E76" s="929"/>
      <c r="F76" s="929"/>
      <c r="G76" s="929"/>
      <c r="H76" s="929"/>
      <c r="I76" s="929"/>
      <c r="J76" s="929"/>
      <c r="K76" s="929"/>
      <c r="L76" s="929"/>
      <c r="M76" s="929"/>
      <c r="N76" s="930"/>
    </row>
    <row r="77" spans="1:14" ht="16.350000000000001" customHeight="1" x14ac:dyDescent="0.5">
      <c r="A77" s="917"/>
      <c r="B77" s="918"/>
      <c r="C77" s="918"/>
      <c r="D77" s="918"/>
      <c r="E77" s="918"/>
      <c r="F77" s="918"/>
      <c r="G77" s="918"/>
      <c r="H77" s="918"/>
      <c r="I77" s="918"/>
      <c r="J77" s="918"/>
      <c r="K77" s="918"/>
      <c r="L77" s="918"/>
      <c r="M77" s="918"/>
      <c r="N77" s="919"/>
    </row>
    <row r="78" spans="1:14" ht="16.350000000000001" customHeight="1" x14ac:dyDescent="0.5">
      <c r="A78" s="920"/>
      <c r="B78" s="921"/>
      <c r="C78" s="921"/>
      <c r="D78" s="921"/>
      <c r="E78" s="921"/>
      <c r="F78" s="921"/>
      <c r="G78" s="921"/>
      <c r="H78" s="921"/>
      <c r="I78" s="921"/>
      <c r="J78" s="921"/>
      <c r="K78" s="921"/>
      <c r="L78" s="921"/>
      <c r="M78" s="921"/>
      <c r="N78" s="922"/>
    </row>
    <row r="79" spans="1:14" ht="16.350000000000001" customHeight="1" x14ac:dyDescent="0.5">
      <c r="A79" s="920"/>
      <c r="B79" s="921"/>
      <c r="C79" s="921"/>
      <c r="D79" s="921"/>
      <c r="E79" s="921"/>
      <c r="F79" s="921"/>
      <c r="G79" s="921"/>
      <c r="H79" s="921"/>
      <c r="I79" s="921"/>
      <c r="J79" s="921"/>
      <c r="K79" s="921"/>
      <c r="L79" s="921"/>
      <c r="M79" s="921"/>
      <c r="N79" s="922"/>
    </row>
    <row r="80" spans="1:14" ht="16.350000000000001" customHeight="1" x14ac:dyDescent="0.5">
      <c r="A80" s="923"/>
      <c r="B80" s="924"/>
      <c r="C80" s="924"/>
      <c r="D80" s="924"/>
      <c r="E80" s="924"/>
      <c r="F80" s="924"/>
      <c r="G80" s="924"/>
      <c r="H80" s="924"/>
      <c r="I80" s="924"/>
      <c r="J80" s="924"/>
      <c r="K80" s="924"/>
      <c r="L80" s="924"/>
      <c r="M80" s="924"/>
      <c r="N80" s="925"/>
    </row>
    <row r="81" spans="1:14" ht="16.350000000000001" customHeight="1" x14ac:dyDescent="0.5">
      <c r="A81" s="538" t="s">
        <v>381</v>
      </c>
      <c r="B81" s="672"/>
      <c r="C81" s="672"/>
      <c r="D81" s="672"/>
      <c r="E81" s="672"/>
      <c r="F81" s="672"/>
      <c r="G81" s="672"/>
      <c r="H81" s="672"/>
      <c r="I81" s="672"/>
      <c r="J81" s="672"/>
      <c r="K81" s="672"/>
      <c r="L81" s="672"/>
      <c r="M81" s="672"/>
      <c r="N81" s="539"/>
    </row>
    <row r="82" spans="1:14" ht="16.350000000000001" customHeight="1" x14ac:dyDescent="0.5">
      <c r="A82" s="912"/>
      <c r="B82" s="913"/>
      <c r="C82" s="913"/>
      <c r="D82" s="913"/>
      <c r="E82" s="913"/>
      <c r="F82" s="913"/>
      <c r="G82" s="913"/>
      <c r="H82" s="913"/>
      <c r="I82" s="913"/>
      <c r="J82" s="913"/>
      <c r="K82" s="913"/>
      <c r="L82" s="913"/>
      <c r="M82" s="913"/>
      <c r="N82" s="914"/>
    </row>
    <row r="83" spans="1:14" ht="16.350000000000001" customHeight="1" x14ac:dyDescent="0.5">
      <c r="A83" s="917"/>
      <c r="B83" s="918"/>
      <c r="C83" s="918"/>
      <c r="D83" s="918"/>
      <c r="E83" s="918"/>
      <c r="F83" s="918"/>
      <c r="G83" s="918"/>
      <c r="H83" s="918"/>
      <c r="I83" s="918"/>
      <c r="J83" s="918"/>
      <c r="K83" s="918"/>
      <c r="L83" s="918"/>
      <c r="M83" s="918"/>
      <c r="N83" s="919"/>
    </row>
    <row r="84" spans="1:14" ht="16.350000000000001" customHeight="1" x14ac:dyDescent="0.5">
      <c r="A84" s="920"/>
      <c r="B84" s="921"/>
      <c r="C84" s="921"/>
      <c r="D84" s="921"/>
      <c r="E84" s="921"/>
      <c r="F84" s="921"/>
      <c r="G84" s="921"/>
      <c r="H84" s="921"/>
      <c r="I84" s="921"/>
      <c r="J84" s="921"/>
      <c r="K84" s="921"/>
      <c r="L84" s="921"/>
      <c r="M84" s="921"/>
      <c r="N84" s="922"/>
    </row>
    <row r="85" spans="1:14" ht="16.350000000000001" customHeight="1" x14ac:dyDescent="0.5">
      <c r="A85" s="920"/>
      <c r="B85" s="921"/>
      <c r="C85" s="921"/>
      <c r="D85" s="921"/>
      <c r="E85" s="921"/>
      <c r="F85" s="921"/>
      <c r="G85" s="921"/>
      <c r="H85" s="921"/>
      <c r="I85" s="921"/>
      <c r="J85" s="921"/>
      <c r="K85" s="921"/>
      <c r="L85" s="921"/>
      <c r="M85" s="921"/>
      <c r="N85" s="922"/>
    </row>
    <row r="86" spans="1:14" ht="16.350000000000001" customHeight="1" x14ac:dyDescent="0.5">
      <c r="A86" s="923"/>
      <c r="B86" s="924"/>
      <c r="C86" s="924"/>
      <c r="D86" s="924"/>
      <c r="E86" s="924"/>
      <c r="F86" s="924"/>
      <c r="G86" s="924"/>
      <c r="H86" s="924"/>
      <c r="I86" s="924"/>
      <c r="J86" s="924"/>
      <c r="K86" s="924"/>
      <c r="L86" s="924"/>
      <c r="M86" s="924"/>
      <c r="N86" s="925"/>
    </row>
    <row r="87" spans="1:14" ht="16.350000000000001" customHeight="1" x14ac:dyDescent="0.5">
      <c r="A87" s="538" t="s">
        <v>385</v>
      </c>
      <c r="B87" s="672"/>
      <c r="C87" s="672"/>
      <c r="D87" s="672"/>
      <c r="E87" s="672"/>
      <c r="F87" s="672"/>
      <c r="G87" s="672"/>
      <c r="H87" s="672"/>
      <c r="I87" s="672"/>
      <c r="J87" s="672"/>
      <c r="K87" s="672"/>
      <c r="L87" s="672"/>
      <c r="M87" s="672"/>
      <c r="N87" s="539"/>
    </row>
    <row r="88" spans="1:14" ht="16.350000000000001" customHeight="1" x14ac:dyDescent="0.5">
      <c r="A88" s="917"/>
      <c r="B88" s="918"/>
      <c r="C88" s="918"/>
      <c r="D88" s="918"/>
      <c r="E88" s="918"/>
      <c r="F88" s="918"/>
      <c r="G88" s="918"/>
      <c r="H88" s="918"/>
      <c r="I88" s="918"/>
      <c r="J88" s="918"/>
      <c r="K88" s="918"/>
      <c r="L88" s="918"/>
      <c r="M88" s="918"/>
      <c r="N88" s="919"/>
    </row>
    <row r="89" spans="1:14" ht="16.350000000000001" customHeight="1" x14ac:dyDescent="0.5">
      <c r="A89" s="920"/>
      <c r="B89" s="921"/>
      <c r="C89" s="921"/>
      <c r="D89" s="921"/>
      <c r="E89" s="921"/>
      <c r="F89" s="921"/>
      <c r="G89" s="921"/>
      <c r="H89" s="921"/>
      <c r="I89" s="921"/>
      <c r="J89" s="921"/>
      <c r="K89" s="921"/>
      <c r="L89" s="921"/>
      <c r="M89" s="921"/>
      <c r="N89" s="922"/>
    </row>
    <row r="90" spans="1:14" ht="16.350000000000001" customHeight="1" x14ac:dyDescent="0.5">
      <c r="A90" s="920"/>
      <c r="B90" s="921"/>
      <c r="C90" s="921"/>
      <c r="D90" s="921"/>
      <c r="E90" s="921"/>
      <c r="F90" s="921"/>
      <c r="G90" s="921"/>
      <c r="H90" s="921"/>
      <c r="I90" s="921"/>
      <c r="J90" s="921"/>
      <c r="K90" s="921"/>
      <c r="L90" s="921"/>
      <c r="M90" s="921"/>
      <c r="N90" s="922"/>
    </row>
    <row r="91" spans="1:14" ht="16.350000000000001" customHeight="1" x14ac:dyDescent="0.5">
      <c r="A91" s="923"/>
      <c r="B91" s="924"/>
      <c r="C91" s="924"/>
      <c r="D91" s="924"/>
      <c r="E91" s="924"/>
      <c r="F91" s="924"/>
      <c r="G91" s="924"/>
      <c r="H91" s="924"/>
      <c r="I91" s="924"/>
      <c r="J91" s="924"/>
      <c r="K91" s="924"/>
      <c r="L91" s="924"/>
      <c r="M91" s="924"/>
      <c r="N91" s="925"/>
    </row>
    <row r="92" spans="1:14" ht="16.350000000000001" customHeight="1" x14ac:dyDescent="0.5">
      <c r="A92" s="150" t="s">
        <v>352</v>
      </c>
      <c r="B92" s="143"/>
      <c r="C92" s="143"/>
      <c r="D92" s="143"/>
      <c r="E92" s="143"/>
      <c r="F92" s="143"/>
      <c r="G92" s="143"/>
      <c r="H92" s="143"/>
      <c r="I92" s="143"/>
      <c r="J92" s="143"/>
      <c r="K92" s="143"/>
      <c r="L92" s="143"/>
      <c r="M92" s="143"/>
      <c r="N92" s="144"/>
    </row>
    <row r="93" spans="1:14" ht="16.350000000000001" customHeight="1" x14ac:dyDescent="0.5">
      <c r="A93" s="672" t="s">
        <v>580</v>
      </c>
      <c r="B93" s="672"/>
      <c r="C93" s="672"/>
      <c r="D93" s="672"/>
      <c r="E93" s="672"/>
      <c r="F93" s="672"/>
      <c r="G93" s="672"/>
      <c r="H93" s="672"/>
      <c r="I93" s="672"/>
      <c r="J93" s="672"/>
      <c r="K93" s="672"/>
      <c r="L93" s="672"/>
      <c r="M93" s="672"/>
      <c r="N93" s="672"/>
    </row>
    <row r="94" spans="1:14" ht="16.350000000000001" customHeight="1" x14ac:dyDescent="0.5">
      <c r="A94" s="656"/>
      <c r="B94" s="656"/>
      <c r="C94" s="656"/>
      <c r="D94" s="656"/>
      <c r="E94" s="656"/>
      <c r="F94" s="656"/>
      <c r="G94" s="656"/>
      <c r="H94" s="656"/>
      <c r="I94" s="656"/>
      <c r="J94" s="656"/>
      <c r="K94" s="656"/>
      <c r="L94" s="656"/>
      <c r="M94" s="656"/>
      <c r="N94" s="656"/>
    </row>
    <row r="95" spans="1:14" ht="16.350000000000001" customHeight="1" x14ac:dyDescent="0.5">
      <c r="A95" s="917"/>
      <c r="B95" s="918"/>
      <c r="C95" s="918"/>
      <c r="D95" s="918"/>
      <c r="E95" s="918"/>
      <c r="F95" s="918"/>
      <c r="G95" s="918"/>
      <c r="H95" s="918"/>
      <c r="I95" s="918"/>
      <c r="J95" s="918"/>
      <c r="K95" s="918"/>
      <c r="L95" s="918"/>
      <c r="M95" s="918"/>
      <c r="N95" s="919"/>
    </row>
    <row r="96" spans="1:14" ht="16.350000000000001" customHeight="1" x14ac:dyDescent="0.5">
      <c r="A96" s="920"/>
      <c r="B96" s="921"/>
      <c r="C96" s="921"/>
      <c r="D96" s="921"/>
      <c r="E96" s="921"/>
      <c r="F96" s="921"/>
      <c r="G96" s="921"/>
      <c r="H96" s="921"/>
      <c r="I96" s="921"/>
      <c r="J96" s="921"/>
      <c r="K96" s="921"/>
      <c r="L96" s="921"/>
      <c r="M96" s="921"/>
      <c r="N96" s="922"/>
    </row>
    <row r="97" spans="1:14" ht="16.350000000000001" customHeight="1" x14ac:dyDescent="0.5">
      <c r="A97" s="920"/>
      <c r="B97" s="921"/>
      <c r="C97" s="921"/>
      <c r="D97" s="921"/>
      <c r="E97" s="921"/>
      <c r="F97" s="921"/>
      <c r="G97" s="921"/>
      <c r="H97" s="921"/>
      <c r="I97" s="921"/>
      <c r="J97" s="921"/>
      <c r="K97" s="921"/>
      <c r="L97" s="921"/>
      <c r="M97" s="921"/>
      <c r="N97" s="922"/>
    </row>
    <row r="98" spans="1:14" ht="16.350000000000001" customHeight="1" x14ac:dyDescent="0.5">
      <c r="A98" s="923"/>
      <c r="B98" s="924"/>
      <c r="C98" s="924"/>
      <c r="D98" s="924"/>
      <c r="E98" s="924"/>
      <c r="F98" s="924"/>
      <c r="G98" s="924"/>
      <c r="H98" s="924"/>
      <c r="I98" s="924"/>
      <c r="J98" s="924"/>
      <c r="K98" s="924"/>
      <c r="L98" s="924"/>
      <c r="M98" s="924"/>
      <c r="N98" s="925"/>
    </row>
    <row r="99" spans="1:14" ht="16.350000000000001" customHeight="1" x14ac:dyDescent="0.5">
      <c r="A99" s="672" t="s">
        <v>400</v>
      </c>
      <c r="B99" s="672"/>
      <c r="C99" s="672"/>
      <c r="D99" s="672"/>
      <c r="E99" s="672"/>
      <c r="F99" s="672"/>
      <c r="G99" s="672"/>
      <c r="H99" s="672"/>
      <c r="I99" s="672"/>
      <c r="J99" s="672"/>
      <c r="K99" s="672"/>
      <c r="L99" s="672"/>
      <c r="M99" s="672"/>
      <c r="N99" s="672"/>
    </row>
    <row r="100" spans="1:14" ht="16.350000000000001" customHeight="1" x14ac:dyDescent="0.5">
      <c r="A100" s="656"/>
      <c r="B100" s="656"/>
      <c r="C100" s="656"/>
      <c r="D100" s="656"/>
      <c r="E100" s="656"/>
      <c r="F100" s="656"/>
      <c r="G100" s="656"/>
      <c r="H100" s="656"/>
      <c r="I100" s="656"/>
      <c r="J100" s="656"/>
      <c r="K100" s="656"/>
      <c r="L100" s="656"/>
      <c r="M100" s="656"/>
      <c r="N100" s="656"/>
    </row>
    <row r="101" spans="1:14" ht="16.350000000000001" customHeight="1" x14ac:dyDescent="0.5">
      <c r="A101" s="917"/>
      <c r="B101" s="918"/>
      <c r="C101" s="918"/>
      <c r="D101" s="918"/>
      <c r="E101" s="918"/>
      <c r="F101" s="918"/>
      <c r="G101" s="918"/>
      <c r="H101" s="918"/>
      <c r="I101" s="918"/>
      <c r="J101" s="918"/>
      <c r="K101" s="918"/>
      <c r="L101" s="918"/>
      <c r="M101" s="918"/>
      <c r="N101" s="919"/>
    </row>
    <row r="102" spans="1:14" ht="16.350000000000001" customHeight="1" x14ac:dyDescent="0.5">
      <c r="A102" s="920"/>
      <c r="B102" s="921"/>
      <c r="C102" s="921"/>
      <c r="D102" s="921"/>
      <c r="E102" s="921"/>
      <c r="F102" s="921"/>
      <c r="G102" s="921"/>
      <c r="H102" s="921"/>
      <c r="I102" s="921"/>
      <c r="J102" s="921"/>
      <c r="K102" s="921"/>
      <c r="L102" s="921"/>
      <c r="M102" s="921"/>
      <c r="N102" s="922"/>
    </row>
    <row r="103" spans="1:14" ht="16.350000000000001" customHeight="1" x14ac:dyDescent="0.5">
      <c r="A103" s="920"/>
      <c r="B103" s="921"/>
      <c r="C103" s="921"/>
      <c r="D103" s="921"/>
      <c r="E103" s="921"/>
      <c r="F103" s="921"/>
      <c r="G103" s="921"/>
      <c r="H103" s="921"/>
      <c r="I103" s="921"/>
      <c r="J103" s="921"/>
      <c r="K103" s="921"/>
      <c r="L103" s="921"/>
      <c r="M103" s="921"/>
      <c r="N103" s="922"/>
    </row>
    <row r="104" spans="1:14" ht="16.350000000000001" customHeight="1" x14ac:dyDescent="0.5">
      <c r="A104" s="923"/>
      <c r="B104" s="924"/>
      <c r="C104" s="924"/>
      <c r="D104" s="924"/>
      <c r="E104" s="924"/>
      <c r="F104" s="924"/>
      <c r="G104" s="924"/>
      <c r="H104" s="924"/>
      <c r="I104" s="924"/>
      <c r="J104" s="924"/>
      <c r="K104" s="924"/>
      <c r="L104" s="924"/>
      <c r="M104" s="924"/>
      <c r="N104" s="925"/>
    </row>
    <row r="105" spans="1:14" ht="16.350000000000001" customHeight="1" x14ac:dyDescent="0.5">
      <c r="A105" s="672" t="s">
        <v>354</v>
      </c>
      <c r="B105" s="672"/>
      <c r="C105" s="672"/>
      <c r="D105" s="672"/>
      <c r="E105" s="672"/>
      <c r="F105" s="672"/>
      <c r="G105" s="672"/>
      <c r="H105" s="672"/>
      <c r="I105" s="672"/>
      <c r="J105" s="672"/>
      <c r="K105" s="672"/>
      <c r="L105" s="672"/>
      <c r="M105" s="672"/>
      <c r="N105" s="672"/>
    </row>
    <row r="106" spans="1:14" ht="16.350000000000001" customHeight="1" x14ac:dyDescent="0.5">
      <c r="A106" s="917"/>
      <c r="B106" s="918"/>
      <c r="C106" s="918"/>
      <c r="D106" s="918"/>
      <c r="E106" s="918"/>
      <c r="F106" s="918"/>
      <c r="G106" s="918"/>
      <c r="H106" s="918"/>
      <c r="I106" s="918"/>
      <c r="J106" s="918"/>
      <c r="K106" s="918"/>
      <c r="L106" s="918"/>
      <c r="M106" s="918"/>
      <c r="N106" s="919"/>
    </row>
    <row r="107" spans="1:14" ht="16.350000000000001" customHeight="1" x14ac:dyDescent="0.5">
      <c r="A107" s="920"/>
      <c r="B107" s="921"/>
      <c r="C107" s="921"/>
      <c r="D107" s="921"/>
      <c r="E107" s="921"/>
      <c r="F107" s="921"/>
      <c r="G107" s="921"/>
      <c r="H107" s="921"/>
      <c r="I107" s="921"/>
      <c r="J107" s="921"/>
      <c r="K107" s="921"/>
      <c r="L107" s="921"/>
      <c r="M107" s="921"/>
      <c r="N107" s="922"/>
    </row>
    <row r="108" spans="1:14" ht="16.350000000000001" customHeight="1" x14ac:dyDescent="0.5">
      <c r="A108" s="920"/>
      <c r="B108" s="921"/>
      <c r="C108" s="921"/>
      <c r="D108" s="921"/>
      <c r="E108" s="921"/>
      <c r="F108" s="921"/>
      <c r="G108" s="921"/>
      <c r="H108" s="921"/>
      <c r="I108" s="921"/>
      <c r="J108" s="921"/>
      <c r="K108" s="921"/>
      <c r="L108" s="921"/>
      <c r="M108" s="921"/>
      <c r="N108" s="922"/>
    </row>
    <row r="109" spans="1:14" ht="16.350000000000001" customHeight="1" x14ac:dyDescent="0.5">
      <c r="A109" s="923"/>
      <c r="B109" s="924"/>
      <c r="C109" s="924"/>
      <c r="D109" s="924"/>
      <c r="E109" s="924"/>
      <c r="F109" s="924"/>
      <c r="G109" s="924"/>
      <c r="H109" s="924"/>
      <c r="I109" s="924"/>
      <c r="J109" s="924"/>
      <c r="K109" s="924"/>
      <c r="L109" s="924"/>
      <c r="M109" s="924"/>
      <c r="N109" s="925"/>
    </row>
    <row r="110" spans="1:14" ht="16.350000000000001" customHeight="1" x14ac:dyDescent="0.5">
      <c r="A110" s="549" t="s">
        <v>397</v>
      </c>
      <c r="B110" s="549"/>
      <c r="C110" s="549"/>
      <c r="D110" s="574"/>
      <c r="E110" s="910"/>
      <c r="F110" s="911"/>
      <c r="G110" s="126"/>
      <c r="H110" s="139"/>
      <c r="I110" s="139"/>
      <c r="J110" s="139"/>
      <c r="K110" s="139"/>
      <c r="L110" s="179"/>
      <c r="M110" s="179"/>
      <c r="N110" s="180"/>
    </row>
    <row r="111" spans="1:14" ht="16.350000000000001" customHeight="1" x14ac:dyDescent="0.5">
      <c r="A111" s="549" t="s">
        <v>398</v>
      </c>
      <c r="B111" s="549"/>
      <c r="C111" s="549"/>
      <c r="D111" s="574"/>
      <c r="E111" s="910"/>
      <c r="F111" s="911"/>
      <c r="G111" s="126"/>
      <c r="H111" s="139"/>
      <c r="I111" s="139"/>
      <c r="J111" s="139"/>
      <c r="K111" s="139"/>
      <c r="L111" s="179"/>
      <c r="M111" s="179"/>
      <c r="N111" s="180"/>
    </row>
    <row r="112" spans="1:14" ht="16.350000000000001" customHeight="1" x14ac:dyDescent="0.5">
      <c r="A112" s="549" t="s">
        <v>399</v>
      </c>
      <c r="B112" s="549"/>
      <c r="C112" s="549"/>
      <c r="D112" s="574"/>
      <c r="E112" s="910"/>
      <c r="F112" s="911"/>
      <c r="G112" s="126"/>
      <c r="H112" s="139"/>
      <c r="I112" s="139"/>
      <c r="J112" s="139"/>
      <c r="K112" s="139"/>
      <c r="L112" s="179"/>
      <c r="M112" s="179"/>
      <c r="N112" s="180"/>
    </row>
    <row r="113" spans="1:14" ht="16.350000000000001" customHeight="1" x14ac:dyDescent="0.5">
      <c r="A113" s="183"/>
      <c r="B113" s="183"/>
      <c r="C113" s="183"/>
      <c r="D113" s="187"/>
      <c r="E113" s="183"/>
      <c r="F113" s="17"/>
      <c r="L113" s="188"/>
      <c r="M113" s="188"/>
      <c r="N113" s="188"/>
    </row>
    <row r="114" spans="1:14" ht="16.350000000000001" customHeight="1" x14ac:dyDescent="0.5">
      <c r="A114" s="178" t="s">
        <v>472</v>
      </c>
      <c r="B114" s="546" t="s">
        <v>473</v>
      </c>
      <c r="C114" s="946"/>
      <c r="D114" s="946"/>
      <c r="E114" s="946"/>
      <c r="F114" s="946"/>
      <c r="G114" s="946"/>
      <c r="H114" s="946"/>
      <c r="I114" s="139" t="s">
        <v>474</v>
      </c>
      <c r="J114" s="139"/>
      <c r="K114" s="139"/>
      <c r="L114" s="179"/>
      <c r="M114" s="179"/>
      <c r="N114" s="180"/>
    </row>
    <row r="115" spans="1:14" ht="16.350000000000001" customHeight="1" x14ac:dyDescent="0.5">
      <c r="A115" s="548" t="s">
        <v>475</v>
      </c>
      <c r="B115" s="549"/>
      <c r="C115" s="549"/>
      <c r="D115" s="549"/>
      <c r="E115" s="549"/>
      <c r="F115" s="549"/>
      <c r="G115" s="549"/>
      <c r="H115" s="549"/>
      <c r="I115" s="549"/>
      <c r="J115" s="549"/>
      <c r="K115" s="549"/>
      <c r="L115" s="549"/>
      <c r="M115" s="549"/>
      <c r="N115" s="587"/>
    </row>
    <row r="116" spans="1:14" ht="16.350000000000001" customHeight="1" x14ac:dyDescent="0.5">
      <c r="A116" s="183"/>
      <c r="B116" s="183"/>
      <c r="C116" s="183"/>
      <c r="D116" s="187"/>
      <c r="E116" s="183"/>
      <c r="F116" s="17"/>
      <c r="L116" s="188"/>
      <c r="M116" s="188"/>
      <c r="N116" s="188"/>
    </row>
    <row r="117" spans="1:14" ht="16.350000000000001" customHeight="1" x14ac:dyDescent="0.5">
      <c r="A117" s="183"/>
      <c r="B117" s="183"/>
      <c r="C117" s="183"/>
      <c r="D117" s="187"/>
      <c r="E117" s="183"/>
      <c r="F117" s="17"/>
      <c r="L117" s="188"/>
      <c r="M117" s="188"/>
      <c r="N117" s="188"/>
    </row>
    <row r="118" spans="1:14" ht="16.350000000000001" customHeight="1" x14ac:dyDescent="0.5">
      <c r="A118" s="183"/>
      <c r="B118" s="183"/>
      <c r="C118" s="183"/>
      <c r="D118" s="187"/>
      <c r="E118" s="183"/>
      <c r="F118" s="17"/>
      <c r="L118" s="188"/>
      <c r="M118" s="188"/>
      <c r="N118" s="188"/>
    </row>
    <row r="119" spans="1:14" ht="16.350000000000001" customHeight="1" x14ac:dyDescent="0.5"/>
    <row r="120" spans="1:14" ht="16.350000000000001" customHeight="1" x14ac:dyDescent="0.5"/>
    <row r="121" spans="1:14" ht="16.350000000000001" customHeight="1" thickBot="1" x14ac:dyDescent="0.55000000000000004">
      <c r="A121" s="156" t="str">
        <f>B114</f>
        <v>insert name and title or ED</v>
      </c>
      <c r="B121" s="156"/>
      <c r="C121" s="156"/>
      <c r="D121" s="156"/>
      <c r="E121" s="156"/>
      <c r="F121" s="156"/>
      <c r="G121" s="156"/>
      <c r="H121" s="155"/>
      <c r="I121" s="155"/>
      <c r="L121" s="939" t="s">
        <v>476</v>
      </c>
      <c r="M121" s="939"/>
      <c r="N121" s="156"/>
    </row>
    <row r="124" spans="1:14" x14ac:dyDescent="0.5">
      <c r="B124" s="18" t="s">
        <v>50</v>
      </c>
    </row>
    <row r="130" spans="1:3" x14ac:dyDescent="0.5">
      <c r="A130" s="17"/>
      <c r="B130" s="17"/>
      <c r="C130" s="17"/>
    </row>
    <row r="134" spans="1:3" x14ac:dyDescent="0.5">
      <c r="A134" s="17"/>
    </row>
    <row r="155" spans="1:1" x14ac:dyDescent="0.5">
      <c r="A155" s="17"/>
    </row>
  </sheetData>
  <sheetProtection algorithmName="SHA-512" hashValue="eee/aZ6bMPLe82fxQL//X4OUMtnmnTLLcCj9+hrevyRtW2O6ek7t0FvrX+lXS+pD0ZAOTZaoHiMUZYqcMr0d+Q==" saltValue="S4+dI5Aw5stN3g6T3LsklQ==" spinCount="100000" sheet="1" selectLockedCells="1"/>
  <mergeCells count="55">
    <mergeCell ref="F7:N7"/>
    <mergeCell ref="A7:E7"/>
    <mergeCell ref="B114:H114"/>
    <mergeCell ref="A77:N80"/>
    <mergeCell ref="A65:N68"/>
    <mergeCell ref="A59:N62"/>
    <mergeCell ref="A57:N58"/>
    <mergeCell ref="A63:N64"/>
    <mergeCell ref="A42:N45"/>
    <mergeCell ref="A52:N55"/>
    <mergeCell ref="A75:N76"/>
    <mergeCell ref="A46:N46"/>
    <mergeCell ref="A47:N50"/>
    <mergeCell ref="A11:H11"/>
    <mergeCell ref="I11:N11"/>
    <mergeCell ref="I13:N13"/>
    <mergeCell ref="A115:N115"/>
    <mergeCell ref="L121:M121"/>
    <mergeCell ref="A87:N87"/>
    <mergeCell ref="A95:N98"/>
    <mergeCell ref="A101:N104"/>
    <mergeCell ref="A106:N109"/>
    <mergeCell ref="A93:N94"/>
    <mergeCell ref="A99:N100"/>
    <mergeCell ref="A105:N105"/>
    <mergeCell ref="E111:F111"/>
    <mergeCell ref="F35:N35"/>
    <mergeCell ref="A13:H13"/>
    <mergeCell ref="A25:N25"/>
    <mergeCell ref="A26:N29"/>
    <mergeCell ref="J14:N14"/>
    <mergeCell ref="A31:N34"/>
    <mergeCell ref="A8:M8"/>
    <mergeCell ref="E110:F110"/>
    <mergeCell ref="A16:N19"/>
    <mergeCell ref="A21:N24"/>
    <mergeCell ref="A14:I14"/>
    <mergeCell ref="A88:N91"/>
    <mergeCell ref="A69:N70"/>
    <mergeCell ref="A71:N74"/>
    <mergeCell ref="A83:N86"/>
    <mergeCell ref="A37:N40"/>
    <mergeCell ref="A10:H10"/>
    <mergeCell ref="A9:M9"/>
    <mergeCell ref="A41:N41"/>
    <mergeCell ref="A12:H12"/>
    <mergeCell ref="I10:N10"/>
    <mergeCell ref="I12:N12"/>
    <mergeCell ref="A51:N51"/>
    <mergeCell ref="A36:N36"/>
    <mergeCell ref="A112:D112"/>
    <mergeCell ref="E112:F112"/>
    <mergeCell ref="A111:D111"/>
    <mergeCell ref="A110:D110"/>
    <mergeCell ref="A81:N82"/>
  </mergeCells>
  <phoneticPr fontId="0" type="noConversion"/>
  <pageMargins left="0.7" right="0.7" top="0.75" bottom="0.75" header="0.3" footer="0.3"/>
  <pageSetup scale="55" fitToHeight="0" orientation="portrait" r:id="rId1"/>
  <rowBreaks count="1" manualBreakCount="1">
    <brk id="5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B050"/>
  </sheetPr>
  <dimension ref="A1:N52"/>
  <sheetViews>
    <sheetView zoomScaleNormal="100" zoomScaleSheetLayoutView="115" workbookViewId="0">
      <selection activeCell="A15" sqref="A15:M15"/>
    </sheetView>
  </sheetViews>
  <sheetFormatPr defaultColWidth="9.1328125" defaultRowHeight="14.25" x14ac:dyDescent="0.45"/>
  <cols>
    <col min="1" max="12" width="9.1328125" style="7"/>
    <col min="13" max="13" width="22" style="7" customWidth="1"/>
    <col min="14" max="14" width="9.59765625" style="7" customWidth="1"/>
    <col min="15" max="16384" width="9.1328125" style="7"/>
  </cols>
  <sheetData>
    <row r="1" spans="1:14" ht="23.25" x14ac:dyDescent="0.45">
      <c r="A1" s="902" t="str">
        <f>Summary!A1</f>
        <v>Insert Project Name</v>
      </c>
      <c r="B1" s="903"/>
      <c r="C1" s="903"/>
      <c r="D1" s="903"/>
      <c r="E1" s="903"/>
      <c r="F1" s="903"/>
      <c r="G1" s="903"/>
    </row>
    <row r="2" spans="1:14" ht="15" customHeight="1" x14ac:dyDescent="0.45">
      <c r="A2" s="536" t="s">
        <v>488</v>
      </c>
      <c r="B2" s="536"/>
      <c r="C2" s="536"/>
      <c r="D2" s="536"/>
      <c r="E2" s="536"/>
      <c r="F2" s="536"/>
      <c r="G2" s="536"/>
    </row>
    <row r="4" spans="1:14" ht="15.75" customHeight="1" x14ac:dyDescent="0.45">
      <c r="A4" s="520" t="s">
        <v>507</v>
      </c>
      <c r="B4" s="536"/>
      <c r="C4" s="536"/>
      <c r="D4" s="536"/>
      <c r="E4" s="536"/>
      <c r="F4" s="536"/>
      <c r="G4" s="536"/>
      <c r="H4" s="536"/>
      <c r="I4" s="536"/>
      <c r="J4" s="536"/>
      <c r="K4" s="536"/>
      <c r="L4" s="536"/>
      <c r="M4" s="536"/>
      <c r="N4" s="537"/>
    </row>
    <row r="5" spans="1:14" ht="15.75" x14ac:dyDescent="0.45">
      <c r="A5" s="950"/>
      <c r="B5" s="951"/>
      <c r="C5" s="951"/>
      <c r="D5" s="951"/>
      <c r="E5" s="951"/>
      <c r="F5" s="951"/>
      <c r="G5" s="951"/>
      <c r="H5" s="951"/>
      <c r="I5" s="951"/>
      <c r="J5" s="951"/>
      <c r="K5" s="951"/>
      <c r="L5" s="951"/>
      <c r="M5" s="951"/>
      <c r="N5" s="952"/>
    </row>
    <row r="7" spans="1:14" ht="15.75" x14ac:dyDescent="0.45">
      <c r="A7" s="953" t="s">
        <v>489</v>
      </c>
      <c r="B7" s="954"/>
      <c r="C7" s="954"/>
      <c r="D7" s="954"/>
      <c r="E7" s="954"/>
      <c r="F7" s="954"/>
      <c r="G7" s="954"/>
      <c r="H7" s="954"/>
      <c r="I7" s="954"/>
      <c r="J7" s="954"/>
      <c r="K7" s="954"/>
      <c r="L7" s="954"/>
      <c r="M7" s="954"/>
      <c r="N7" s="955"/>
    </row>
    <row r="8" spans="1:14" ht="31.5" customHeight="1" x14ac:dyDescent="0.45">
      <c r="A8" s="956" t="s">
        <v>490</v>
      </c>
      <c r="B8" s="957"/>
      <c r="C8" s="957"/>
      <c r="D8" s="957"/>
      <c r="E8" s="957"/>
      <c r="F8" s="957"/>
      <c r="G8" s="957"/>
      <c r="H8" s="957"/>
      <c r="I8" s="957"/>
      <c r="J8" s="957"/>
      <c r="K8" s="957"/>
      <c r="L8" s="957"/>
      <c r="M8" s="958"/>
      <c r="N8" s="250"/>
    </row>
    <row r="9" spans="1:14" ht="31.5" customHeight="1" x14ac:dyDescent="0.45">
      <c r="A9" s="956" t="s">
        <v>491</v>
      </c>
      <c r="B9" s="957"/>
      <c r="C9" s="957"/>
      <c r="D9" s="957"/>
      <c r="E9" s="957"/>
      <c r="F9" s="957"/>
      <c r="G9" s="957"/>
      <c r="H9" s="957"/>
      <c r="I9" s="957"/>
      <c r="J9" s="957"/>
      <c r="K9" s="957"/>
      <c r="L9" s="957"/>
      <c r="M9" s="958"/>
      <c r="N9" s="250"/>
    </row>
    <row r="10" spans="1:14" ht="46.5" customHeight="1" x14ac:dyDescent="0.45">
      <c r="A10" s="956" t="s">
        <v>492</v>
      </c>
      <c r="B10" s="957"/>
      <c r="C10" s="957"/>
      <c r="D10" s="957"/>
      <c r="E10" s="957"/>
      <c r="F10" s="957"/>
      <c r="G10" s="957"/>
      <c r="H10" s="957"/>
      <c r="I10" s="957"/>
      <c r="J10" s="957"/>
      <c r="K10" s="957"/>
      <c r="L10" s="957"/>
      <c r="M10" s="958"/>
      <c r="N10" s="250"/>
    </row>
    <row r="11" spans="1:14" ht="46.5" customHeight="1" x14ac:dyDescent="0.45">
      <c r="A11" s="956" t="s">
        <v>493</v>
      </c>
      <c r="B11" s="957"/>
      <c r="C11" s="957"/>
      <c r="D11" s="957"/>
      <c r="E11" s="957"/>
      <c r="F11" s="957"/>
      <c r="G11" s="957"/>
      <c r="H11" s="957"/>
      <c r="I11" s="957"/>
      <c r="J11" s="957"/>
      <c r="K11" s="957"/>
      <c r="L11" s="957"/>
      <c r="M11" s="958"/>
      <c r="N11" s="250"/>
    </row>
    <row r="12" spans="1:14" ht="46.5" customHeight="1" x14ac:dyDescent="0.45">
      <c r="A12" s="956" t="s">
        <v>494</v>
      </c>
      <c r="B12" s="957"/>
      <c r="C12" s="957"/>
      <c r="D12" s="957"/>
      <c r="E12" s="957"/>
      <c r="F12" s="957"/>
      <c r="G12" s="957"/>
      <c r="H12" s="957"/>
      <c r="I12" s="957"/>
      <c r="J12" s="957"/>
      <c r="K12" s="957"/>
      <c r="L12" s="957"/>
      <c r="M12" s="958"/>
      <c r="N12" s="250"/>
    </row>
    <row r="13" spans="1:14" ht="15.75" x14ac:dyDescent="0.45">
      <c r="A13" s="953" t="s">
        <v>495</v>
      </c>
      <c r="B13" s="954"/>
      <c r="C13" s="954"/>
      <c r="D13" s="954"/>
      <c r="E13" s="954"/>
      <c r="F13" s="954"/>
      <c r="G13" s="954"/>
      <c r="H13" s="954"/>
      <c r="I13" s="954"/>
      <c r="J13" s="954"/>
      <c r="K13" s="954"/>
      <c r="L13" s="954"/>
      <c r="M13" s="954"/>
      <c r="N13" s="955"/>
    </row>
    <row r="14" spans="1:14" ht="31.5" customHeight="1" x14ac:dyDescent="0.45">
      <c r="A14" s="956" t="s">
        <v>496</v>
      </c>
      <c r="B14" s="957"/>
      <c r="C14" s="957"/>
      <c r="D14" s="957"/>
      <c r="E14" s="957"/>
      <c r="F14" s="957"/>
      <c r="G14" s="957"/>
      <c r="H14" s="957"/>
      <c r="I14" s="957"/>
      <c r="J14" s="957"/>
      <c r="K14" s="957"/>
      <c r="L14" s="957"/>
      <c r="M14" s="958"/>
      <c r="N14" s="250"/>
    </row>
    <row r="15" spans="1:14" ht="46.5" customHeight="1" x14ac:dyDescent="0.45">
      <c r="A15" s="956" t="s">
        <v>497</v>
      </c>
      <c r="B15" s="957"/>
      <c r="C15" s="957"/>
      <c r="D15" s="957"/>
      <c r="E15" s="957"/>
      <c r="F15" s="957"/>
      <c r="G15" s="957"/>
      <c r="H15" s="957"/>
      <c r="I15" s="957"/>
      <c r="J15" s="957"/>
      <c r="K15" s="957"/>
      <c r="L15" s="957"/>
      <c r="M15" s="958"/>
      <c r="N15" s="250"/>
    </row>
    <row r="16" spans="1:14" ht="46.5" customHeight="1" x14ac:dyDescent="0.45">
      <c r="A16" s="956" t="s">
        <v>498</v>
      </c>
      <c r="B16" s="957"/>
      <c r="C16" s="957"/>
      <c r="D16" s="957"/>
      <c r="E16" s="957"/>
      <c r="F16" s="957"/>
      <c r="G16" s="957"/>
      <c r="H16" s="957"/>
      <c r="I16" s="957"/>
      <c r="J16" s="957"/>
      <c r="K16" s="957"/>
      <c r="L16" s="957"/>
      <c r="M16" s="958"/>
      <c r="N16" s="250"/>
    </row>
    <row r="17" spans="1:14" ht="46.5" customHeight="1" x14ac:dyDescent="0.45">
      <c r="A17" s="956" t="s">
        <v>510</v>
      </c>
      <c r="B17" s="957"/>
      <c r="C17" s="957"/>
      <c r="D17" s="957"/>
      <c r="E17" s="957"/>
      <c r="F17" s="957"/>
      <c r="G17" s="957"/>
      <c r="H17" s="957"/>
      <c r="I17" s="957"/>
      <c r="J17" s="957"/>
      <c r="K17" s="957"/>
      <c r="L17" s="957"/>
      <c r="M17" s="958"/>
      <c r="N17" s="250"/>
    </row>
    <row r="18" spans="1:14" x14ac:dyDescent="0.45">
      <c r="A18" s="956" t="s">
        <v>511</v>
      </c>
      <c r="B18" s="957"/>
      <c r="C18" s="957"/>
      <c r="D18" s="957"/>
      <c r="E18" s="957"/>
      <c r="F18" s="957"/>
      <c r="G18" s="957"/>
      <c r="H18" s="957"/>
      <c r="I18" s="957"/>
      <c r="J18" s="957"/>
      <c r="K18" s="957"/>
      <c r="L18" s="957"/>
      <c r="M18" s="958"/>
      <c r="N18" s="250"/>
    </row>
    <row r="19" spans="1:14" x14ac:dyDescent="0.45">
      <c r="A19" s="956" t="s">
        <v>499</v>
      </c>
      <c r="B19" s="957"/>
      <c r="C19" s="957"/>
      <c r="D19" s="957"/>
      <c r="E19" s="957"/>
      <c r="F19" s="957"/>
      <c r="G19" s="957"/>
      <c r="H19" s="957"/>
      <c r="I19" s="957"/>
      <c r="J19" s="957"/>
      <c r="K19" s="957"/>
      <c r="L19" s="957"/>
      <c r="M19" s="958"/>
      <c r="N19" s="250"/>
    </row>
    <row r="20" spans="1:14" x14ac:dyDescent="0.45">
      <c r="A20" s="956" t="s">
        <v>500</v>
      </c>
      <c r="B20" s="957"/>
      <c r="C20" s="957"/>
      <c r="D20" s="957"/>
      <c r="E20" s="957"/>
      <c r="F20" s="957"/>
      <c r="G20" s="957"/>
      <c r="H20" s="957"/>
      <c r="I20" s="957"/>
      <c r="J20" s="957"/>
      <c r="K20" s="957"/>
      <c r="L20" s="957"/>
      <c r="M20" s="958"/>
      <c r="N20" s="250"/>
    </row>
    <row r="21" spans="1:14" x14ac:dyDescent="0.45">
      <c r="A21" s="151"/>
      <c r="B21" s="151"/>
      <c r="C21" s="151"/>
      <c r="D21" s="151"/>
      <c r="E21" s="151"/>
      <c r="F21" s="151"/>
      <c r="G21" s="151"/>
      <c r="H21" s="151"/>
      <c r="I21" s="151"/>
      <c r="J21" s="151"/>
      <c r="K21" s="151"/>
      <c r="L21" s="151"/>
      <c r="M21" s="151"/>
      <c r="N21" s="151"/>
    </row>
    <row r="22" spans="1:14" ht="45" customHeight="1" x14ac:dyDescent="0.45">
      <c r="A22" s="741" t="s">
        <v>501</v>
      </c>
      <c r="B22" s="521"/>
      <c r="C22" s="522"/>
      <c r="D22" s="742"/>
      <c r="E22" s="743"/>
      <c r="F22" s="743"/>
      <c r="G22" s="743"/>
      <c r="H22" s="743"/>
      <c r="I22" s="743"/>
      <c r="J22" s="743"/>
      <c r="K22" s="743"/>
      <c r="L22" s="743"/>
      <c r="M22" s="743"/>
      <c r="N22" s="744"/>
    </row>
    <row r="23" spans="1:14" x14ac:dyDescent="0.45">
      <c r="A23" s="741" t="s">
        <v>502</v>
      </c>
      <c r="B23" s="521"/>
      <c r="C23" s="522"/>
      <c r="D23" s="742"/>
      <c r="E23" s="743"/>
      <c r="F23" s="743"/>
      <c r="G23" s="743"/>
      <c r="H23" s="743"/>
      <c r="I23" s="743"/>
      <c r="J23" s="743"/>
      <c r="K23" s="743"/>
      <c r="L23" s="743"/>
      <c r="M23" s="743"/>
      <c r="N23" s="744"/>
    </row>
    <row r="24" spans="1:14" x14ac:dyDescent="0.45">
      <c r="A24" s="741" t="s">
        <v>503</v>
      </c>
      <c r="B24" s="521"/>
      <c r="C24" s="522"/>
      <c r="D24" s="742"/>
      <c r="E24" s="743"/>
      <c r="F24" s="743"/>
      <c r="G24" s="743"/>
      <c r="H24" s="743"/>
      <c r="I24" s="743"/>
      <c r="J24" s="743"/>
      <c r="K24" s="743"/>
      <c r="L24" s="743"/>
      <c r="M24" s="743"/>
      <c r="N24" s="744"/>
    </row>
    <row r="25" spans="1:14" x14ac:dyDescent="0.45">
      <c r="A25" s="741" t="s">
        <v>504</v>
      </c>
      <c r="B25" s="521"/>
      <c r="C25" s="522"/>
      <c r="D25" s="742"/>
      <c r="E25" s="743"/>
      <c r="F25" s="743"/>
      <c r="G25" s="743"/>
      <c r="H25" s="743"/>
      <c r="I25" s="743"/>
      <c r="J25" s="743"/>
      <c r="K25" s="743"/>
      <c r="L25" s="743"/>
      <c r="M25" s="743"/>
      <c r="N25" s="744"/>
    </row>
    <row r="26" spans="1:14" x14ac:dyDescent="0.45">
      <c r="A26" s="741" t="s">
        <v>505</v>
      </c>
      <c r="B26" s="521"/>
      <c r="C26" s="522"/>
      <c r="D26" s="742"/>
      <c r="E26" s="743"/>
      <c r="F26" s="743"/>
      <c r="G26" s="743"/>
      <c r="H26" s="743"/>
      <c r="I26" s="743"/>
      <c r="J26" s="743"/>
      <c r="K26" s="743"/>
      <c r="L26" s="743"/>
      <c r="M26" s="743"/>
      <c r="N26" s="744"/>
    </row>
    <row r="27" spans="1:14" x14ac:dyDescent="0.45">
      <c r="A27" s="741" t="s">
        <v>506</v>
      </c>
      <c r="B27" s="521"/>
      <c r="C27" s="522"/>
      <c r="D27" s="742"/>
      <c r="E27" s="743"/>
      <c r="F27" s="743"/>
      <c r="G27" s="743"/>
      <c r="H27" s="743"/>
      <c r="I27" s="743"/>
      <c r="J27" s="743"/>
      <c r="K27" s="743"/>
      <c r="L27" s="743"/>
      <c r="M27" s="743"/>
      <c r="N27" s="744"/>
    </row>
    <row r="28" spans="1:14" x14ac:dyDescent="0.45">
      <c r="A28" s="151"/>
      <c r="B28" s="151"/>
      <c r="C28" s="151"/>
      <c r="D28" s="151"/>
      <c r="E28" s="151"/>
      <c r="F28" s="151"/>
      <c r="G28" s="151"/>
      <c r="H28" s="151"/>
      <c r="I28" s="151"/>
      <c r="J28" s="151"/>
      <c r="K28" s="151"/>
      <c r="L28" s="151"/>
      <c r="M28" s="151"/>
      <c r="N28" s="151"/>
    </row>
    <row r="30" spans="1:14" x14ac:dyDescent="0.45">
      <c r="A30" s="962" t="s">
        <v>509</v>
      </c>
      <c r="B30" s="963"/>
      <c r="C30" s="963"/>
      <c r="D30" s="963"/>
      <c r="E30" s="963"/>
      <c r="F30" s="963"/>
      <c r="G30" s="963"/>
      <c r="H30" s="963"/>
      <c r="I30" s="963"/>
      <c r="J30" s="963"/>
      <c r="K30" s="963"/>
      <c r="L30" s="963"/>
      <c r="M30" s="963"/>
      <c r="N30" s="964"/>
    </row>
    <row r="31" spans="1:14" x14ac:dyDescent="0.45">
      <c r="A31" s="965"/>
      <c r="B31" s="966"/>
      <c r="C31" s="966"/>
      <c r="D31" s="966"/>
      <c r="E31" s="966"/>
      <c r="F31" s="966"/>
      <c r="G31" s="966"/>
      <c r="H31" s="966"/>
      <c r="I31" s="966"/>
      <c r="J31" s="966"/>
      <c r="K31" s="966"/>
      <c r="L31" s="966"/>
      <c r="M31" s="966"/>
      <c r="N31" s="967"/>
    </row>
    <row r="32" spans="1:14" x14ac:dyDescent="0.45">
      <c r="A32" s="968"/>
      <c r="B32" s="969"/>
      <c r="C32" s="969"/>
      <c r="D32" s="969"/>
      <c r="E32" s="969"/>
      <c r="F32" s="969"/>
      <c r="G32" s="969"/>
      <c r="H32" s="969"/>
      <c r="I32" s="969"/>
      <c r="J32" s="969"/>
      <c r="K32" s="969"/>
      <c r="L32" s="969"/>
      <c r="M32" s="969"/>
      <c r="N32" s="970"/>
    </row>
    <row r="33" spans="1:14" x14ac:dyDescent="0.45">
      <c r="A33" s="968"/>
      <c r="B33" s="969"/>
      <c r="C33" s="969"/>
      <c r="D33" s="969"/>
      <c r="E33" s="969"/>
      <c r="F33" s="969"/>
      <c r="G33" s="969"/>
      <c r="H33" s="969"/>
      <c r="I33" s="969"/>
      <c r="J33" s="969"/>
      <c r="K33" s="969"/>
      <c r="L33" s="969"/>
      <c r="M33" s="969"/>
      <c r="N33" s="970"/>
    </row>
    <row r="34" spans="1:14" x14ac:dyDescent="0.45">
      <c r="A34" s="968"/>
      <c r="B34" s="969"/>
      <c r="C34" s="969"/>
      <c r="D34" s="969"/>
      <c r="E34" s="969"/>
      <c r="F34" s="969"/>
      <c r="G34" s="969"/>
      <c r="H34" s="969"/>
      <c r="I34" s="969"/>
      <c r="J34" s="969"/>
      <c r="K34" s="969"/>
      <c r="L34" s="969"/>
      <c r="M34" s="969"/>
      <c r="N34" s="970"/>
    </row>
    <row r="35" spans="1:14" x14ac:dyDescent="0.45">
      <c r="A35" s="968"/>
      <c r="B35" s="969"/>
      <c r="C35" s="969"/>
      <c r="D35" s="969"/>
      <c r="E35" s="969"/>
      <c r="F35" s="969"/>
      <c r="G35" s="969"/>
      <c r="H35" s="969"/>
      <c r="I35" s="969"/>
      <c r="J35" s="969"/>
      <c r="K35" s="969"/>
      <c r="L35" s="969"/>
      <c r="M35" s="969"/>
      <c r="N35" s="970"/>
    </row>
    <row r="36" spans="1:14" x14ac:dyDescent="0.45">
      <c r="A36" s="968"/>
      <c r="B36" s="969"/>
      <c r="C36" s="969"/>
      <c r="D36" s="969"/>
      <c r="E36" s="969"/>
      <c r="F36" s="969"/>
      <c r="G36" s="969"/>
      <c r="H36" s="969"/>
      <c r="I36" s="969"/>
      <c r="J36" s="969"/>
      <c r="K36" s="969"/>
      <c r="L36" s="969"/>
      <c r="M36" s="969"/>
      <c r="N36" s="970"/>
    </row>
    <row r="37" spans="1:14" x14ac:dyDescent="0.45">
      <c r="A37" s="968"/>
      <c r="B37" s="969"/>
      <c r="C37" s="969"/>
      <c r="D37" s="969"/>
      <c r="E37" s="969"/>
      <c r="F37" s="969"/>
      <c r="G37" s="969"/>
      <c r="H37" s="969"/>
      <c r="I37" s="969"/>
      <c r="J37" s="969"/>
      <c r="K37" s="969"/>
      <c r="L37" s="969"/>
      <c r="M37" s="969"/>
      <c r="N37" s="970"/>
    </row>
    <row r="38" spans="1:14" x14ac:dyDescent="0.45">
      <c r="A38" s="968"/>
      <c r="B38" s="969"/>
      <c r="C38" s="969"/>
      <c r="D38" s="969"/>
      <c r="E38" s="969"/>
      <c r="F38" s="969"/>
      <c r="G38" s="969"/>
      <c r="H38" s="969"/>
      <c r="I38" s="969"/>
      <c r="J38" s="969"/>
      <c r="K38" s="969"/>
      <c r="L38" s="969"/>
      <c r="M38" s="969"/>
      <c r="N38" s="970"/>
    </row>
    <row r="39" spans="1:14" x14ac:dyDescent="0.45">
      <c r="A39" s="968"/>
      <c r="B39" s="969"/>
      <c r="C39" s="969"/>
      <c r="D39" s="969"/>
      <c r="E39" s="969"/>
      <c r="F39" s="969"/>
      <c r="G39" s="969"/>
      <c r="H39" s="969"/>
      <c r="I39" s="969"/>
      <c r="J39" s="969"/>
      <c r="K39" s="969"/>
      <c r="L39" s="969"/>
      <c r="M39" s="969"/>
      <c r="N39" s="970"/>
    </row>
    <row r="40" spans="1:14" x14ac:dyDescent="0.45">
      <c r="A40" s="968"/>
      <c r="B40" s="969"/>
      <c r="C40" s="969"/>
      <c r="D40" s="969"/>
      <c r="E40" s="969"/>
      <c r="F40" s="969"/>
      <c r="G40" s="969"/>
      <c r="H40" s="969"/>
      <c r="I40" s="969"/>
      <c r="J40" s="969"/>
      <c r="K40" s="969"/>
      <c r="L40" s="969"/>
      <c r="M40" s="969"/>
      <c r="N40" s="970"/>
    </row>
    <row r="41" spans="1:14" x14ac:dyDescent="0.45">
      <c r="A41" s="968"/>
      <c r="B41" s="969"/>
      <c r="C41" s="969"/>
      <c r="D41" s="969"/>
      <c r="E41" s="969"/>
      <c r="F41" s="969"/>
      <c r="G41" s="969"/>
      <c r="H41" s="969"/>
      <c r="I41" s="969"/>
      <c r="J41" s="969"/>
      <c r="K41" s="969"/>
      <c r="L41" s="969"/>
      <c r="M41" s="969"/>
      <c r="N41" s="970"/>
    </row>
    <row r="42" spans="1:14" x14ac:dyDescent="0.45">
      <c r="A42" s="968"/>
      <c r="B42" s="969"/>
      <c r="C42" s="969"/>
      <c r="D42" s="969"/>
      <c r="E42" s="969"/>
      <c r="F42" s="969"/>
      <c r="G42" s="969"/>
      <c r="H42" s="969"/>
      <c r="I42" s="969"/>
      <c r="J42" s="969"/>
      <c r="K42" s="969"/>
      <c r="L42" s="969"/>
      <c r="M42" s="969"/>
      <c r="N42" s="970"/>
    </row>
    <row r="43" spans="1:14" x14ac:dyDescent="0.45">
      <c r="A43" s="968"/>
      <c r="B43" s="969"/>
      <c r="C43" s="969"/>
      <c r="D43" s="969"/>
      <c r="E43" s="969"/>
      <c r="F43" s="969"/>
      <c r="G43" s="969"/>
      <c r="H43" s="969"/>
      <c r="I43" s="969"/>
      <c r="J43" s="969"/>
      <c r="K43" s="969"/>
      <c r="L43" s="969"/>
      <c r="M43" s="969"/>
      <c r="N43" s="970"/>
    </row>
    <row r="44" spans="1:14" x14ac:dyDescent="0.45">
      <c r="A44" s="968"/>
      <c r="B44" s="969"/>
      <c r="C44" s="969"/>
      <c r="D44" s="969"/>
      <c r="E44" s="969"/>
      <c r="F44" s="969"/>
      <c r="G44" s="969"/>
      <c r="H44" s="969"/>
      <c r="I44" s="969"/>
      <c r="J44" s="969"/>
      <c r="K44" s="969"/>
      <c r="L44" s="969"/>
      <c r="M44" s="969"/>
      <c r="N44" s="970"/>
    </row>
    <row r="45" spans="1:14" x14ac:dyDescent="0.45">
      <c r="A45" s="968"/>
      <c r="B45" s="969"/>
      <c r="C45" s="969"/>
      <c r="D45" s="969"/>
      <c r="E45" s="969"/>
      <c r="F45" s="969"/>
      <c r="G45" s="969"/>
      <c r="H45" s="969"/>
      <c r="I45" s="969"/>
      <c r="J45" s="969"/>
      <c r="K45" s="969"/>
      <c r="L45" s="969"/>
      <c r="M45" s="969"/>
      <c r="N45" s="970"/>
    </row>
    <row r="46" spans="1:14" x14ac:dyDescent="0.45">
      <c r="A46" s="968"/>
      <c r="B46" s="969"/>
      <c r="C46" s="969"/>
      <c r="D46" s="969"/>
      <c r="E46" s="969"/>
      <c r="F46" s="969"/>
      <c r="G46" s="969"/>
      <c r="H46" s="969"/>
      <c r="I46" s="969"/>
      <c r="J46" s="969"/>
      <c r="K46" s="969"/>
      <c r="L46" s="969"/>
      <c r="M46" s="969"/>
      <c r="N46" s="970"/>
    </row>
    <row r="47" spans="1:14" x14ac:dyDescent="0.45">
      <c r="A47" s="968"/>
      <c r="B47" s="969"/>
      <c r="C47" s="969"/>
      <c r="D47" s="969"/>
      <c r="E47" s="969"/>
      <c r="F47" s="969"/>
      <c r="G47" s="969"/>
      <c r="H47" s="969"/>
      <c r="I47" s="969"/>
      <c r="J47" s="969"/>
      <c r="K47" s="969"/>
      <c r="L47" s="969"/>
      <c r="M47" s="969"/>
      <c r="N47" s="970"/>
    </row>
    <row r="48" spans="1:14" x14ac:dyDescent="0.45">
      <c r="A48" s="971"/>
      <c r="B48" s="972"/>
      <c r="C48" s="972"/>
      <c r="D48" s="972"/>
      <c r="E48" s="972"/>
      <c r="F48" s="972"/>
      <c r="G48" s="972"/>
      <c r="H48" s="972"/>
      <c r="I48" s="972"/>
      <c r="J48" s="972"/>
      <c r="K48" s="972"/>
      <c r="L48" s="972"/>
      <c r="M48" s="972"/>
      <c r="N48" s="973"/>
    </row>
    <row r="50" spans="1:14" ht="31.5" customHeight="1" x14ac:dyDescent="0.45">
      <c r="A50" s="959" t="s">
        <v>508</v>
      </c>
      <c r="B50" s="960"/>
      <c r="C50" s="960"/>
      <c r="D50" s="960"/>
      <c r="E50" s="960"/>
      <c r="F50" s="960"/>
      <c r="G50" s="960"/>
      <c r="H50" s="960"/>
      <c r="I50" s="960"/>
      <c r="J50" s="960"/>
      <c r="K50" s="960"/>
      <c r="L50" s="960"/>
      <c r="M50" s="960"/>
      <c r="N50" s="961"/>
    </row>
    <row r="52" spans="1:14" ht="306.75" customHeight="1" x14ac:dyDescent="0.45">
      <c r="A52" s="520" t="s">
        <v>512</v>
      </c>
      <c r="B52" s="536"/>
      <c r="C52" s="536"/>
      <c r="D52" s="536"/>
      <c r="E52" s="536"/>
      <c r="F52" s="536"/>
      <c r="G52" s="536"/>
      <c r="H52" s="536"/>
      <c r="I52" s="536"/>
      <c r="J52" s="536"/>
      <c r="K52" s="536"/>
      <c r="L52" s="536"/>
      <c r="M52" s="536"/>
      <c r="N52" s="537"/>
    </row>
  </sheetData>
  <sheetProtection algorithmName="SHA-512" hashValue="zGz8ZxDcgt5+6ZhMMzOordG1T4kIoTb7k4oj6DuvOqm3x8dr0Dr12N/KlPD6nh8AhMqJeiXQ/CHA9Zwv+57dxA==" saltValue="sJ119lS2m7WvZgJK3Z5WmQ==" spinCount="100000" sheet="1" objects="1" scenarios="1"/>
  <mergeCells count="34">
    <mergeCell ref="A12:M12"/>
    <mergeCell ref="A14:M14"/>
    <mergeCell ref="A24:C24"/>
    <mergeCell ref="A25:C25"/>
    <mergeCell ref="A1:G1"/>
    <mergeCell ref="A2:G2"/>
    <mergeCell ref="A19:M19"/>
    <mergeCell ref="A20:M20"/>
    <mergeCell ref="A52:N52"/>
    <mergeCell ref="A4:N4"/>
    <mergeCell ref="A5:N5"/>
    <mergeCell ref="A7:N7"/>
    <mergeCell ref="A15:M15"/>
    <mergeCell ref="A13:N13"/>
    <mergeCell ref="A16:M16"/>
    <mergeCell ref="A17:M17"/>
    <mergeCell ref="A18:M18"/>
    <mergeCell ref="A8:M8"/>
    <mergeCell ref="A9:M9"/>
    <mergeCell ref="A10:M10"/>
    <mergeCell ref="A11:M11"/>
    <mergeCell ref="A50:N50"/>
    <mergeCell ref="A30:N30"/>
    <mergeCell ref="A31:N48"/>
    <mergeCell ref="A26:C26"/>
    <mergeCell ref="A27:C27"/>
    <mergeCell ref="D22:N22"/>
    <mergeCell ref="D23:N23"/>
    <mergeCell ref="D24:N24"/>
    <mergeCell ref="D25:N25"/>
    <mergeCell ref="D26:N26"/>
    <mergeCell ref="D27:N27"/>
    <mergeCell ref="A22:C22"/>
    <mergeCell ref="A23:C23"/>
  </mergeCells>
  <dataValidations count="1">
    <dataValidation type="list" allowBlank="1" showInputMessage="1" showErrorMessage="1" sqref="N8:N12 N14:N20" xr:uid="{00000000-0002-0000-1200-000000000000}">
      <formula1>"Yes, No"</formula1>
    </dataValidation>
  </dataValidations>
  <pageMargins left="0.7" right="0.7" top="0.75" bottom="0.75" header="0.3" footer="0.3"/>
  <pageSetup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B050"/>
  </sheetPr>
  <dimension ref="A1:N24"/>
  <sheetViews>
    <sheetView zoomScaleNormal="100" workbookViewId="0">
      <selection activeCell="A4" sqref="A4:N4"/>
    </sheetView>
  </sheetViews>
  <sheetFormatPr defaultRowHeight="14.25" x14ac:dyDescent="0.45"/>
  <sheetData>
    <row r="1" spans="1:14" ht="23.25" x14ac:dyDescent="0.45">
      <c r="A1" s="902" t="str">
        <f>Summary!A1</f>
        <v>Insert Project Name</v>
      </c>
      <c r="B1" s="903"/>
      <c r="C1" s="903"/>
      <c r="D1" s="903"/>
      <c r="E1" s="903"/>
      <c r="F1" s="903"/>
      <c r="G1" s="903"/>
    </row>
    <row r="2" spans="1:14" ht="15.75" x14ac:dyDescent="0.45">
      <c r="A2" s="536" t="s">
        <v>513</v>
      </c>
      <c r="B2" s="536"/>
      <c r="C2" s="536"/>
      <c r="D2" s="536"/>
      <c r="E2" s="536"/>
      <c r="F2" s="536"/>
      <c r="G2" s="536"/>
    </row>
    <row r="4" spans="1:14" ht="130.5" customHeight="1" x14ac:dyDescent="0.45">
      <c r="A4" s="520" t="s">
        <v>530</v>
      </c>
      <c r="B4" s="536"/>
      <c r="C4" s="536"/>
      <c r="D4" s="536"/>
      <c r="E4" s="536"/>
      <c r="F4" s="536"/>
      <c r="G4" s="536"/>
      <c r="H4" s="536"/>
      <c r="I4" s="536"/>
      <c r="J4" s="536"/>
      <c r="K4" s="536"/>
      <c r="L4" s="536"/>
      <c r="M4" s="536"/>
      <c r="N4" s="537"/>
    </row>
    <row r="6" spans="1:14" x14ac:dyDescent="0.45">
      <c r="A6" s="974"/>
      <c r="B6" s="975"/>
      <c r="C6" s="975"/>
      <c r="D6" s="975"/>
      <c r="E6" s="975"/>
      <c r="F6" s="975"/>
      <c r="G6" s="975"/>
      <c r="H6" s="975"/>
      <c r="I6" s="975"/>
      <c r="J6" s="975"/>
      <c r="K6" s="975"/>
      <c r="L6" s="975"/>
      <c r="M6" s="975"/>
      <c r="N6" s="976"/>
    </row>
    <row r="7" spans="1:14" x14ac:dyDescent="0.45">
      <c r="A7" s="977"/>
      <c r="B7" s="978"/>
      <c r="C7" s="978"/>
      <c r="D7" s="978"/>
      <c r="E7" s="978"/>
      <c r="F7" s="978"/>
      <c r="G7" s="978"/>
      <c r="H7" s="978"/>
      <c r="I7" s="978"/>
      <c r="J7" s="978"/>
      <c r="K7" s="978"/>
      <c r="L7" s="978"/>
      <c r="M7" s="978"/>
      <c r="N7" s="979"/>
    </row>
    <row r="8" spans="1:14" x14ac:dyDescent="0.45">
      <c r="A8" s="977"/>
      <c r="B8" s="978"/>
      <c r="C8" s="978"/>
      <c r="D8" s="978"/>
      <c r="E8" s="978"/>
      <c r="F8" s="978"/>
      <c r="G8" s="978"/>
      <c r="H8" s="978"/>
      <c r="I8" s="978"/>
      <c r="J8" s="978"/>
      <c r="K8" s="978"/>
      <c r="L8" s="978"/>
      <c r="M8" s="978"/>
      <c r="N8" s="979"/>
    </row>
    <row r="9" spans="1:14" x14ac:dyDescent="0.45">
      <c r="A9" s="977"/>
      <c r="B9" s="978"/>
      <c r="C9" s="978"/>
      <c r="D9" s="978"/>
      <c r="E9" s="978"/>
      <c r="F9" s="978"/>
      <c r="G9" s="978"/>
      <c r="H9" s="978"/>
      <c r="I9" s="978"/>
      <c r="J9" s="978"/>
      <c r="K9" s="978"/>
      <c r="L9" s="978"/>
      <c r="M9" s="978"/>
      <c r="N9" s="979"/>
    </row>
    <row r="10" spans="1:14" x14ac:dyDescent="0.45">
      <c r="A10" s="977"/>
      <c r="B10" s="978"/>
      <c r="C10" s="978"/>
      <c r="D10" s="978"/>
      <c r="E10" s="978"/>
      <c r="F10" s="978"/>
      <c r="G10" s="978"/>
      <c r="H10" s="978"/>
      <c r="I10" s="978"/>
      <c r="J10" s="978"/>
      <c r="K10" s="978"/>
      <c r="L10" s="978"/>
      <c r="M10" s="978"/>
      <c r="N10" s="979"/>
    </row>
    <row r="11" spans="1:14" x14ac:dyDescent="0.45">
      <c r="A11" s="977"/>
      <c r="B11" s="978"/>
      <c r="C11" s="978"/>
      <c r="D11" s="978"/>
      <c r="E11" s="978"/>
      <c r="F11" s="978"/>
      <c r="G11" s="978"/>
      <c r="H11" s="978"/>
      <c r="I11" s="978"/>
      <c r="J11" s="978"/>
      <c r="K11" s="978"/>
      <c r="L11" s="978"/>
      <c r="M11" s="978"/>
      <c r="N11" s="979"/>
    </row>
    <row r="12" spans="1:14" x14ac:dyDescent="0.45">
      <c r="A12" s="977"/>
      <c r="B12" s="978"/>
      <c r="C12" s="978"/>
      <c r="D12" s="978"/>
      <c r="E12" s="978"/>
      <c r="F12" s="978"/>
      <c r="G12" s="978"/>
      <c r="H12" s="978"/>
      <c r="I12" s="978"/>
      <c r="J12" s="978"/>
      <c r="K12" s="978"/>
      <c r="L12" s="978"/>
      <c r="M12" s="978"/>
      <c r="N12" s="979"/>
    </row>
    <row r="13" spans="1:14" x14ac:dyDescent="0.45">
      <c r="A13" s="977"/>
      <c r="B13" s="978"/>
      <c r="C13" s="978"/>
      <c r="D13" s="978"/>
      <c r="E13" s="978"/>
      <c r="F13" s="978"/>
      <c r="G13" s="978"/>
      <c r="H13" s="978"/>
      <c r="I13" s="978"/>
      <c r="J13" s="978"/>
      <c r="K13" s="978"/>
      <c r="L13" s="978"/>
      <c r="M13" s="978"/>
      <c r="N13" s="979"/>
    </row>
    <row r="14" spans="1:14" x14ac:dyDescent="0.45">
      <c r="A14" s="977"/>
      <c r="B14" s="978"/>
      <c r="C14" s="978"/>
      <c r="D14" s="978"/>
      <c r="E14" s="978"/>
      <c r="F14" s="978"/>
      <c r="G14" s="978"/>
      <c r="H14" s="978"/>
      <c r="I14" s="978"/>
      <c r="J14" s="978"/>
      <c r="K14" s="978"/>
      <c r="L14" s="978"/>
      <c r="M14" s="978"/>
      <c r="N14" s="979"/>
    </row>
    <row r="15" spans="1:14" x14ac:dyDescent="0.45">
      <c r="A15" s="977"/>
      <c r="B15" s="978"/>
      <c r="C15" s="978"/>
      <c r="D15" s="978"/>
      <c r="E15" s="978"/>
      <c r="F15" s="978"/>
      <c r="G15" s="978"/>
      <c r="H15" s="978"/>
      <c r="I15" s="978"/>
      <c r="J15" s="978"/>
      <c r="K15" s="978"/>
      <c r="L15" s="978"/>
      <c r="M15" s="978"/>
      <c r="N15" s="979"/>
    </row>
    <row r="16" spans="1:14" x14ac:dyDescent="0.45">
      <c r="A16" s="980"/>
      <c r="B16" s="981"/>
      <c r="C16" s="981"/>
      <c r="D16" s="981"/>
      <c r="E16" s="981"/>
      <c r="F16" s="981"/>
      <c r="G16" s="981"/>
      <c r="H16" s="981"/>
      <c r="I16" s="981"/>
      <c r="J16" s="981"/>
      <c r="K16" s="981"/>
      <c r="L16" s="981"/>
      <c r="M16" s="981"/>
      <c r="N16" s="982"/>
    </row>
    <row r="18" spans="1:14" ht="15.75" x14ac:dyDescent="0.45">
      <c r="A18" s="520" t="s">
        <v>514</v>
      </c>
      <c r="B18" s="536"/>
      <c r="C18" s="536"/>
      <c r="D18" s="536"/>
      <c r="E18" s="536"/>
      <c r="F18" s="536"/>
      <c r="G18" s="536"/>
      <c r="H18" s="536"/>
      <c r="I18" s="536"/>
      <c r="J18" s="536"/>
      <c r="K18" s="536"/>
      <c r="L18" s="536"/>
      <c r="M18" s="536"/>
      <c r="N18" s="537"/>
    </row>
    <row r="19" spans="1:14" ht="46.5" customHeight="1" x14ac:dyDescent="0.45">
      <c r="A19" s="741" t="s">
        <v>501</v>
      </c>
      <c r="B19" s="521"/>
      <c r="C19" s="522"/>
      <c r="D19" s="742"/>
      <c r="E19" s="743"/>
      <c r="F19" s="743"/>
      <c r="G19" s="743"/>
      <c r="H19" s="743"/>
      <c r="I19" s="743"/>
      <c r="J19" s="743"/>
      <c r="K19" s="743"/>
      <c r="L19" s="743"/>
      <c r="M19" s="743"/>
      <c r="N19" s="744"/>
    </row>
    <row r="20" spans="1:14" x14ac:dyDescent="0.45">
      <c r="A20" s="741" t="s">
        <v>502</v>
      </c>
      <c r="B20" s="521"/>
      <c r="C20" s="522"/>
      <c r="D20" s="742"/>
      <c r="E20" s="743"/>
      <c r="F20" s="743"/>
      <c r="G20" s="743"/>
      <c r="H20" s="743"/>
      <c r="I20" s="743"/>
      <c r="J20" s="743"/>
      <c r="K20" s="743"/>
      <c r="L20" s="743"/>
      <c r="M20" s="743"/>
      <c r="N20" s="744"/>
    </row>
    <row r="21" spans="1:14" x14ac:dyDescent="0.45">
      <c r="A21" s="741" t="s">
        <v>503</v>
      </c>
      <c r="B21" s="521"/>
      <c r="C21" s="522"/>
      <c r="D21" s="742"/>
      <c r="E21" s="743"/>
      <c r="F21" s="743"/>
      <c r="G21" s="743"/>
      <c r="H21" s="743"/>
      <c r="I21" s="743"/>
      <c r="J21" s="743"/>
      <c r="K21" s="743"/>
      <c r="L21" s="743"/>
      <c r="M21" s="743"/>
      <c r="N21" s="744"/>
    </row>
    <row r="22" spans="1:14" x14ac:dyDescent="0.45">
      <c r="A22" s="741" t="s">
        <v>504</v>
      </c>
      <c r="B22" s="521"/>
      <c r="C22" s="522"/>
      <c r="D22" s="742"/>
      <c r="E22" s="743"/>
      <c r="F22" s="743"/>
      <c r="G22" s="743"/>
      <c r="H22" s="743"/>
      <c r="I22" s="743"/>
      <c r="J22" s="743"/>
      <c r="K22" s="743"/>
      <c r="L22" s="743"/>
      <c r="M22" s="743"/>
      <c r="N22" s="744"/>
    </row>
    <row r="23" spans="1:14" x14ac:dyDescent="0.45">
      <c r="A23" s="741" t="s">
        <v>505</v>
      </c>
      <c r="B23" s="521"/>
      <c r="C23" s="522"/>
      <c r="D23" s="742"/>
      <c r="E23" s="743"/>
      <c r="F23" s="743"/>
      <c r="G23" s="743"/>
      <c r="H23" s="743"/>
      <c r="I23" s="743"/>
      <c r="J23" s="743"/>
      <c r="K23" s="743"/>
      <c r="L23" s="743"/>
      <c r="M23" s="743"/>
      <c r="N23" s="744"/>
    </row>
    <row r="24" spans="1:14" x14ac:dyDescent="0.45">
      <c r="A24" s="741" t="s">
        <v>506</v>
      </c>
      <c r="B24" s="521"/>
      <c r="C24" s="522"/>
      <c r="D24" s="742"/>
      <c r="E24" s="743"/>
      <c r="F24" s="743"/>
      <c r="G24" s="743"/>
      <c r="H24" s="743"/>
      <c r="I24" s="743"/>
      <c r="J24" s="743"/>
      <c r="K24" s="743"/>
      <c r="L24" s="743"/>
      <c r="M24" s="743"/>
      <c r="N24" s="744"/>
    </row>
  </sheetData>
  <sheetProtection algorithmName="SHA-512" hashValue="zchwFIpgMw6zqZBFEcyPq78BmteMzKuLKdDVS+F9XhGV0ixeP2qL0ylYP3fOAOkeLBqc8PCNd3ZK0dCkTL44Jw==" saltValue="nIkGaulkpUOFieXiqP3ovg==" spinCount="100000" sheet="1" objects="1" scenarios="1"/>
  <mergeCells count="17">
    <mergeCell ref="A1:G1"/>
    <mergeCell ref="A2:G2"/>
    <mergeCell ref="A4:N4"/>
    <mergeCell ref="A6:N16"/>
    <mergeCell ref="A18:N18"/>
    <mergeCell ref="A19:C19"/>
    <mergeCell ref="D19:N19"/>
    <mergeCell ref="A23:C23"/>
    <mergeCell ref="D23:N23"/>
    <mergeCell ref="A24:C24"/>
    <mergeCell ref="D24:N24"/>
    <mergeCell ref="A20:C20"/>
    <mergeCell ref="D20:N20"/>
    <mergeCell ref="A21:C21"/>
    <mergeCell ref="D21:N21"/>
    <mergeCell ref="A22:C22"/>
    <mergeCell ref="D22:N22"/>
  </mergeCells>
  <pageMargins left="0.7" right="0.7" top="0.75" bottom="0.75" header="0.3" footer="0.3"/>
  <pageSetup scale="7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B1:L107"/>
  <sheetViews>
    <sheetView workbookViewId="0">
      <selection activeCell="K4" sqref="K4"/>
    </sheetView>
  </sheetViews>
  <sheetFormatPr defaultColWidth="9.1328125" defaultRowHeight="14.25" x14ac:dyDescent="0.45"/>
  <cols>
    <col min="1" max="1" width="14.1328125" style="5" customWidth="1"/>
    <col min="2" max="10" width="14.1328125" style="5" hidden="1" customWidth="1"/>
    <col min="11" max="11" width="14.1328125" style="5" customWidth="1"/>
    <col min="12" max="16384" width="9.1328125" style="5"/>
  </cols>
  <sheetData>
    <row r="1" spans="2:9" ht="15.4" x14ac:dyDescent="0.45">
      <c r="B1" s="4" t="s">
        <v>273</v>
      </c>
      <c r="I1" s="5" t="s">
        <v>449</v>
      </c>
    </row>
    <row r="2" spans="2:9" ht="15.4" x14ac:dyDescent="0.45">
      <c r="B2" s="4" t="s">
        <v>274</v>
      </c>
      <c r="F2" s="5" t="s">
        <v>427</v>
      </c>
      <c r="I2" s="5" t="s">
        <v>303</v>
      </c>
    </row>
    <row r="3" spans="2:9" ht="15.4" x14ac:dyDescent="0.45">
      <c r="B3" s="4" t="s">
        <v>277</v>
      </c>
      <c r="F3" s="5" t="s">
        <v>304</v>
      </c>
      <c r="I3" s="5" t="s">
        <v>448</v>
      </c>
    </row>
    <row r="4" spans="2:9" ht="15.4" x14ac:dyDescent="0.45">
      <c r="B4" s="4" t="s">
        <v>275</v>
      </c>
      <c r="F4" s="5" t="s">
        <v>428</v>
      </c>
      <c r="I4" s="5" t="s">
        <v>428</v>
      </c>
    </row>
    <row r="5" spans="2:9" ht="15.4" x14ac:dyDescent="0.45">
      <c r="B5" s="4" t="s">
        <v>278</v>
      </c>
    </row>
    <row r="6" spans="2:9" ht="15.4" x14ac:dyDescent="0.45">
      <c r="B6" s="4" t="s">
        <v>276</v>
      </c>
    </row>
    <row r="7" spans="2:9" ht="15.4" x14ac:dyDescent="0.45">
      <c r="B7" s="4" t="s">
        <v>290</v>
      </c>
      <c r="F7" s="5" t="s">
        <v>434</v>
      </c>
    </row>
    <row r="8" spans="2:9" x14ac:dyDescent="0.45">
      <c r="F8" s="5" t="s">
        <v>435</v>
      </c>
    </row>
    <row r="10" spans="2:9" ht="15.4" x14ac:dyDescent="0.45">
      <c r="B10" s="4" t="s">
        <v>291</v>
      </c>
      <c r="F10" s="5" t="s">
        <v>436</v>
      </c>
      <c r="I10" s="5" t="s">
        <v>450</v>
      </c>
    </row>
    <row r="11" spans="2:9" ht="15.4" x14ac:dyDescent="0.45">
      <c r="B11" s="4" t="s">
        <v>292</v>
      </c>
      <c r="F11" s="5" t="s">
        <v>437</v>
      </c>
      <c r="I11" s="5" t="s">
        <v>427</v>
      </c>
    </row>
    <row r="12" spans="2:9" x14ac:dyDescent="0.45">
      <c r="I12" s="5" t="s">
        <v>304</v>
      </c>
    </row>
    <row r="13" spans="2:9" x14ac:dyDescent="0.45">
      <c r="B13" s="5" t="s">
        <v>293</v>
      </c>
      <c r="I13" s="5" t="s">
        <v>428</v>
      </c>
    </row>
    <row r="14" spans="2:9" x14ac:dyDescent="0.45">
      <c r="B14" s="5" t="s">
        <v>294</v>
      </c>
    </row>
    <row r="15" spans="2:9" x14ac:dyDescent="0.45">
      <c r="B15" s="5" t="s">
        <v>295</v>
      </c>
    </row>
    <row r="16" spans="2:9" x14ac:dyDescent="0.45">
      <c r="B16" s="5" t="s">
        <v>296</v>
      </c>
    </row>
    <row r="17" spans="2:12" x14ac:dyDescent="0.45">
      <c r="B17" s="5" t="s">
        <v>299</v>
      </c>
    </row>
    <row r="19" spans="2:12" x14ac:dyDescent="0.45">
      <c r="G19" s="5" t="s">
        <v>485</v>
      </c>
    </row>
    <row r="20" spans="2:12" x14ac:dyDescent="0.45">
      <c r="G20" s="5" t="s">
        <v>486</v>
      </c>
    </row>
    <row r="21" spans="2:12" x14ac:dyDescent="0.45">
      <c r="B21" s="5" t="s">
        <v>300</v>
      </c>
    </row>
    <row r="22" spans="2:12" x14ac:dyDescent="0.45">
      <c r="B22" s="5" t="s">
        <v>297</v>
      </c>
    </row>
    <row r="23" spans="2:12" x14ac:dyDescent="0.45">
      <c r="B23" s="5" t="s">
        <v>298</v>
      </c>
    </row>
    <row r="26" spans="2:12" ht="15.4" x14ac:dyDescent="0.45">
      <c r="B26" s="4" t="s">
        <v>279</v>
      </c>
      <c r="C26" s="4"/>
      <c r="D26" s="4"/>
      <c r="E26" s="4"/>
      <c r="F26" s="4"/>
      <c r="G26" s="4"/>
      <c r="H26" s="4"/>
      <c r="I26" s="4"/>
      <c r="J26" s="4"/>
      <c r="K26" s="4"/>
      <c r="L26" s="4"/>
    </row>
    <row r="27" spans="2:12" ht="15.4" x14ac:dyDescent="0.45">
      <c r="B27" s="4" t="s">
        <v>280</v>
      </c>
      <c r="C27" s="4"/>
      <c r="D27" s="4"/>
      <c r="E27" s="4"/>
      <c r="F27" s="4"/>
      <c r="G27" s="4"/>
      <c r="H27" s="4"/>
      <c r="I27" s="4"/>
    </row>
    <row r="28" spans="2:12" ht="15.4" x14ac:dyDescent="0.45">
      <c r="B28" s="4" t="s">
        <v>284</v>
      </c>
      <c r="C28" s="4"/>
      <c r="D28" s="4"/>
      <c r="E28" s="4">
        <v>5</v>
      </c>
      <c r="F28" s="4"/>
      <c r="G28" s="4"/>
      <c r="H28" s="4"/>
      <c r="I28" s="4"/>
    </row>
    <row r="29" spans="2:12" ht="15.4" x14ac:dyDescent="0.45">
      <c r="B29" s="4" t="s">
        <v>281</v>
      </c>
      <c r="C29" s="4"/>
      <c r="D29" s="4"/>
      <c r="E29" s="4">
        <v>10</v>
      </c>
      <c r="F29" s="4"/>
      <c r="G29" s="4"/>
      <c r="H29" s="4"/>
      <c r="I29" s="4"/>
    </row>
    <row r="30" spans="2:12" ht="15.4" x14ac:dyDescent="0.45">
      <c r="B30" s="4" t="s">
        <v>282</v>
      </c>
      <c r="C30" s="4"/>
      <c r="D30" s="4"/>
      <c r="E30" s="4">
        <v>15</v>
      </c>
      <c r="F30" s="4"/>
      <c r="G30" s="4"/>
      <c r="H30" s="4"/>
      <c r="I30" s="4"/>
    </row>
    <row r="31" spans="2:12" ht="15.4" x14ac:dyDescent="0.45">
      <c r="B31" s="4" t="s">
        <v>283</v>
      </c>
      <c r="C31" s="4"/>
      <c r="D31" s="4"/>
      <c r="E31" s="4">
        <v>20</v>
      </c>
      <c r="F31" s="4"/>
      <c r="G31" s="4"/>
      <c r="H31" s="4"/>
      <c r="I31" s="4"/>
    </row>
    <row r="32" spans="2:12" ht="15.4" x14ac:dyDescent="0.45">
      <c r="B32" s="4" t="s">
        <v>301</v>
      </c>
      <c r="C32" s="4"/>
      <c r="D32" s="4"/>
      <c r="E32" s="4"/>
      <c r="F32" s="4"/>
      <c r="G32" s="4"/>
      <c r="H32" s="4"/>
      <c r="I32" s="4"/>
      <c r="J32" s="4"/>
      <c r="K32" s="4"/>
      <c r="L32" s="4"/>
    </row>
    <row r="34" spans="2:5" ht="15.4" x14ac:dyDescent="0.45">
      <c r="B34" s="4" t="s">
        <v>302</v>
      </c>
      <c r="C34" s="4"/>
      <c r="D34" s="4"/>
    </row>
    <row r="35" spans="2:5" ht="15.4" x14ac:dyDescent="0.45">
      <c r="B35" s="4" t="s">
        <v>284</v>
      </c>
      <c r="C35" s="4"/>
      <c r="D35" s="4"/>
      <c r="E35" s="4">
        <v>5</v>
      </c>
    </row>
    <row r="36" spans="2:5" ht="15.4" x14ac:dyDescent="0.45">
      <c r="B36" s="4" t="s">
        <v>281</v>
      </c>
      <c r="C36" s="4"/>
      <c r="D36" s="4"/>
      <c r="E36" s="4">
        <v>10</v>
      </c>
    </row>
    <row r="37" spans="2:5" ht="15.4" x14ac:dyDescent="0.45">
      <c r="B37" s="4" t="s">
        <v>282</v>
      </c>
      <c r="C37" s="4"/>
      <c r="D37" s="4"/>
      <c r="E37" s="4">
        <v>15</v>
      </c>
    </row>
    <row r="38" spans="2:5" ht="15.4" x14ac:dyDescent="0.45">
      <c r="B38" s="4" t="s">
        <v>301</v>
      </c>
      <c r="C38" s="4"/>
      <c r="D38" s="4"/>
    </row>
    <row r="40" spans="2:5" ht="15.4" x14ac:dyDescent="0.45">
      <c r="B40" s="4" t="s">
        <v>303</v>
      </c>
    </row>
    <row r="41" spans="2:5" ht="15.4" x14ac:dyDescent="0.45">
      <c r="B41" s="4" t="s">
        <v>304</v>
      </c>
    </row>
    <row r="43" spans="2:5" ht="15.4" x14ac:dyDescent="0.45">
      <c r="B43" s="4" t="s">
        <v>308</v>
      </c>
    </row>
    <row r="44" spans="2:5" ht="15.4" x14ac:dyDescent="0.45">
      <c r="B44" s="4" t="s">
        <v>274</v>
      </c>
    </row>
    <row r="45" spans="2:5" ht="15.4" x14ac:dyDescent="0.45">
      <c r="B45" s="4" t="s">
        <v>277</v>
      </c>
    </row>
    <row r="46" spans="2:5" ht="15.4" x14ac:dyDescent="0.45">
      <c r="B46" s="4" t="s">
        <v>275</v>
      </c>
    </row>
    <row r="47" spans="2:5" ht="15.4" x14ac:dyDescent="0.45">
      <c r="B47" s="4" t="s">
        <v>307</v>
      </c>
    </row>
    <row r="48" spans="2:5" ht="15.4" x14ac:dyDescent="0.45">
      <c r="B48" s="4" t="s">
        <v>278</v>
      </c>
    </row>
    <row r="49" spans="2:2" ht="15.4" x14ac:dyDescent="0.45">
      <c r="B49" s="4" t="s">
        <v>276</v>
      </c>
    </row>
    <row r="50" spans="2:2" ht="15.4" x14ac:dyDescent="0.45">
      <c r="B50" s="4" t="s">
        <v>306</v>
      </c>
    </row>
    <row r="51" spans="2:2" ht="15.4" x14ac:dyDescent="0.45">
      <c r="B51" s="4" t="s">
        <v>309</v>
      </c>
    </row>
    <row r="52" spans="2:2" ht="15.4" x14ac:dyDescent="0.45">
      <c r="B52" s="4" t="s">
        <v>305</v>
      </c>
    </row>
    <row r="53" spans="2:2" ht="15.4" x14ac:dyDescent="0.45">
      <c r="B53" s="4" t="s">
        <v>310</v>
      </c>
    </row>
    <row r="58" spans="2:2" ht="15.4" x14ac:dyDescent="0.45">
      <c r="B58" s="4" t="s">
        <v>318</v>
      </c>
    </row>
    <row r="59" spans="2:2" ht="15.4" x14ac:dyDescent="0.45">
      <c r="B59" s="4" t="s">
        <v>316</v>
      </c>
    </row>
    <row r="60" spans="2:2" ht="15.4" x14ac:dyDescent="0.45">
      <c r="B60" s="4" t="s">
        <v>317</v>
      </c>
    </row>
    <row r="61" spans="2:2" ht="15.4" x14ac:dyDescent="0.45">
      <c r="B61" s="4" t="s">
        <v>320</v>
      </c>
    </row>
    <row r="62" spans="2:2" ht="15.4" x14ac:dyDescent="0.45">
      <c r="B62" s="4" t="s">
        <v>319</v>
      </c>
    </row>
    <row r="63" spans="2:2" ht="15.4" x14ac:dyDescent="0.45">
      <c r="B63" s="4" t="s">
        <v>321</v>
      </c>
    </row>
    <row r="65" spans="2:5" ht="15.4" x14ac:dyDescent="0.45">
      <c r="B65" s="4" t="s">
        <v>323</v>
      </c>
    </row>
    <row r="66" spans="2:5" ht="15.4" x14ac:dyDescent="0.45">
      <c r="B66" s="4" t="s">
        <v>324</v>
      </c>
    </row>
    <row r="67" spans="2:5" ht="15.4" x14ac:dyDescent="0.45">
      <c r="B67" s="4" t="s">
        <v>325</v>
      </c>
    </row>
    <row r="68" spans="2:5" ht="15.4" x14ac:dyDescent="0.45">
      <c r="B68" s="4" t="s">
        <v>321</v>
      </c>
    </row>
    <row r="70" spans="2:5" ht="15.4" x14ac:dyDescent="0.45">
      <c r="E70" s="4" t="s">
        <v>487</v>
      </c>
    </row>
    <row r="71" spans="2:5" ht="15.4" x14ac:dyDescent="0.45">
      <c r="E71" s="4" t="s">
        <v>439</v>
      </c>
    </row>
    <row r="72" spans="2:5" ht="15.4" x14ac:dyDescent="0.45">
      <c r="E72" s="4" t="s">
        <v>440</v>
      </c>
    </row>
    <row r="73" spans="2:5" ht="15.4" x14ac:dyDescent="0.45">
      <c r="E73" s="4" t="s">
        <v>442</v>
      </c>
    </row>
    <row r="74" spans="2:5" ht="15.4" x14ac:dyDescent="0.45">
      <c r="E74" s="4" t="s">
        <v>441</v>
      </c>
    </row>
    <row r="75" spans="2:5" ht="15.4" x14ac:dyDescent="0.45">
      <c r="B75" s="4" t="s">
        <v>371</v>
      </c>
      <c r="E75" s="4" t="s">
        <v>443</v>
      </c>
    </row>
    <row r="76" spans="2:5" ht="15.4" x14ac:dyDescent="0.45">
      <c r="B76" s="4" t="s">
        <v>372</v>
      </c>
      <c r="E76" s="4" t="s">
        <v>444</v>
      </c>
    </row>
    <row r="77" spans="2:5" ht="15.4" x14ac:dyDescent="0.45">
      <c r="B77" s="4" t="s">
        <v>373</v>
      </c>
      <c r="E77" s="5" t="s">
        <v>460</v>
      </c>
    </row>
    <row r="78" spans="2:5" ht="15.4" x14ac:dyDescent="0.45">
      <c r="B78" s="4" t="s">
        <v>374</v>
      </c>
      <c r="E78" s="5" t="s">
        <v>459</v>
      </c>
    </row>
    <row r="79" spans="2:5" ht="15.4" x14ac:dyDescent="0.45">
      <c r="B79" s="4" t="s">
        <v>290</v>
      </c>
    </row>
    <row r="81" spans="2:2" ht="15.4" x14ac:dyDescent="0.45">
      <c r="B81" s="4" t="s">
        <v>386</v>
      </c>
    </row>
    <row r="82" spans="2:2" ht="15.4" x14ac:dyDescent="0.45">
      <c r="B82" s="4" t="s">
        <v>387</v>
      </c>
    </row>
    <row r="84" spans="2:2" ht="15.4" x14ac:dyDescent="0.45">
      <c r="B84" s="4" t="s">
        <v>271</v>
      </c>
    </row>
    <row r="85" spans="2:2" ht="15.4" x14ac:dyDescent="0.45">
      <c r="B85" s="4" t="s">
        <v>388</v>
      </c>
    </row>
    <row r="87" spans="2:2" ht="15.4" x14ac:dyDescent="0.45">
      <c r="B87" s="4" t="s">
        <v>370</v>
      </c>
    </row>
    <row r="88" spans="2:2" ht="15.4" x14ac:dyDescent="0.45">
      <c r="B88" s="4" t="s">
        <v>389</v>
      </c>
    </row>
    <row r="89" spans="2:2" ht="15.4" x14ac:dyDescent="0.45">
      <c r="B89" s="4" t="s">
        <v>390</v>
      </c>
    </row>
    <row r="90" spans="2:2" ht="15.4" x14ac:dyDescent="0.45">
      <c r="B90" s="4" t="s">
        <v>344</v>
      </c>
    </row>
    <row r="92" spans="2:2" ht="15.4" x14ac:dyDescent="0.45">
      <c r="B92" s="4" t="s">
        <v>271</v>
      </c>
    </row>
    <row r="93" spans="2:2" ht="15.4" x14ac:dyDescent="0.45">
      <c r="B93" s="4" t="s">
        <v>311</v>
      </c>
    </row>
    <row r="94" spans="2:2" ht="15.4" x14ac:dyDescent="0.45">
      <c r="B94" s="4" t="s">
        <v>403</v>
      </c>
    </row>
    <row r="95" spans="2:2" ht="15.4" x14ac:dyDescent="0.45">
      <c r="B95" s="4" t="s">
        <v>406</v>
      </c>
    </row>
    <row r="96" spans="2:2" ht="15.4" x14ac:dyDescent="0.45">
      <c r="B96" s="4" t="s">
        <v>404</v>
      </c>
    </row>
    <row r="97" spans="2:2" ht="15.4" x14ac:dyDescent="0.45">
      <c r="B97" s="4"/>
    </row>
    <row r="101" spans="2:2" x14ac:dyDescent="0.45">
      <c r="B101" s="5" t="s">
        <v>403</v>
      </c>
    </row>
    <row r="102" spans="2:2" x14ac:dyDescent="0.45">
      <c r="B102" s="5" t="s">
        <v>311</v>
      </c>
    </row>
    <row r="103" spans="2:2" x14ac:dyDescent="0.45">
      <c r="B103" s="5" t="s">
        <v>408</v>
      </c>
    </row>
    <row r="104" spans="2:2" x14ac:dyDescent="0.45">
      <c r="B104" s="5" t="s">
        <v>405</v>
      </c>
    </row>
    <row r="105" spans="2:2" x14ac:dyDescent="0.45">
      <c r="B105" s="5" t="s">
        <v>271</v>
      </c>
    </row>
    <row r="106" spans="2:2" x14ac:dyDescent="0.45">
      <c r="B106" s="5" t="s">
        <v>406</v>
      </c>
    </row>
    <row r="107" spans="2:2" x14ac:dyDescent="0.45">
      <c r="B107" s="5" t="s">
        <v>404</v>
      </c>
    </row>
  </sheetData>
  <sheetProtection algorithmName="SHA-512" hashValue="E1l/xDXPpcQkUOO5uyF5g4z+UvEQAWauAKxGBzvS+z/Uw0IPPUyKAU7zZ68uFNgET2kniUA1wW5mcOIYvnKtsg==" saltValue="W3LFc6XRpSvqzQ0vyofTSQ==" spinCount="100000" sheet="1" objects="1" scenarios="1"/>
  <phoneticPr fontId="0" type="noConversion"/>
  <dataValidations count="1">
    <dataValidation type="list" allowBlank="1" showInputMessage="1" showErrorMessage="1" sqref="B92:B96" xr:uid="{00000000-0002-0000-1400-000000000000}">
      <formula1>$B$92:$B$96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Y107"/>
  <sheetViews>
    <sheetView tabSelected="1" zoomScaleNormal="100" zoomScaleSheetLayoutView="100" workbookViewId="0">
      <selection activeCell="J49" sqref="J49:K49"/>
    </sheetView>
  </sheetViews>
  <sheetFormatPr defaultColWidth="9.1328125" defaultRowHeight="14.25" x14ac:dyDescent="0.45"/>
  <cols>
    <col min="1" max="1" width="10.73046875" style="191" customWidth="1"/>
    <col min="2" max="2" width="11.73046875" style="191" customWidth="1"/>
    <col min="3" max="3" width="15.59765625" style="191" customWidth="1"/>
    <col min="4" max="4" width="17.73046875" style="191" customWidth="1"/>
    <col min="5" max="8" width="15.59765625" style="191" customWidth="1"/>
    <col min="9" max="9" width="10.73046875" style="191" customWidth="1"/>
    <col min="10" max="10" width="12.265625" style="191" customWidth="1"/>
    <col min="11" max="13" width="10.73046875" style="191" customWidth="1"/>
    <col min="14" max="14" width="20" style="191" customWidth="1"/>
    <col min="15" max="15" width="14.86328125" style="8" hidden="1" customWidth="1"/>
    <col min="16" max="25" width="9.1328125" style="8"/>
    <col min="26" max="16384" width="9.1328125" style="191"/>
  </cols>
  <sheetData>
    <row r="1" spans="1:25" ht="23.25" x14ac:dyDescent="0.7">
      <c r="A1" s="611" t="s">
        <v>608</v>
      </c>
      <c r="B1" s="612"/>
      <c r="C1" s="612"/>
      <c r="D1" s="612"/>
      <c r="E1" s="612"/>
      <c r="F1" s="612"/>
      <c r="G1" s="612"/>
      <c r="H1" s="265"/>
      <c r="I1" s="265"/>
      <c r="J1" s="265"/>
      <c r="K1" s="265"/>
      <c r="L1" s="265"/>
      <c r="M1" s="265"/>
      <c r="N1" s="266"/>
    </row>
    <row r="2" spans="1:25" ht="15.75" x14ac:dyDescent="0.5">
      <c r="A2" s="20" t="s">
        <v>327</v>
      </c>
      <c r="B2" s="171"/>
      <c r="C2" s="171"/>
      <c r="D2" s="171"/>
      <c r="E2" s="171"/>
      <c r="F2" s="171"/>
      <c r="G2" s="171"/>
      <c r="H2" s="9"/>
      <c r="I2" s="9"/>
      <c r="J2" s="9"/>
      <c r="K2" s="9"/>
      <c r="L2" s="9"/>
      <c r="M2" s="9"/>
      <c r="N2" s="9"/>
    </row>
    <row r="3" spans="1:25" ht="15.75" customHeight="1" x14ac:dyDescent="0.5">
      <c r="A3" s="9"/>
      <c r="B3" s="9"/>
      <c r="C3" s="9"/>
      <c r="D3" s="9"/>
      <c r="E3" s="9"/>
      <c r="F3" s="9"/>
      <c r="G3" s="9"/>
      <c r="H3" s="9"/>
      <c r="I3" s="9"/>
      <c r="J3" s="9"/>
      <c r="K3" s="9"/>
      <c r="L3" s="9"/>
      <c r="M3" s="9"/>
      <c r="N3" s="9"/>
      <c r="O3" s="9"/>
      <c r="P3" s="9"/>
      <c r="Q3" s="9"/>
      <c r="R3" s="9"/>
      <c r="S3" s="9"/>
      <c r="T3" s="9"/>
      <c r="U3" s="9"/>
      <c r="V3" s="9"/>
      <c r="W3" s="9"/>
    </row>
    <row r="4" spans="1:25" ht="16.350000000000001" customHeight="1" x14ac:dyDescent="0.5">
      <c r="A4" s="617" t="s">
        <v>289</v>
      </c>
      <c r="B4" s="618"/>
      <c r="C4" s="618"/>
      <c r="D4" s="618"/>
      <c r="E4" s="618"/>
      <c r="F4" s="618"/>
      <c r="G4" s="618"/>
      <c r="H4" s="618"/>
      <c r="I4" s="618"/>
      <c r="J4" s="618"/>
      <c r="K4" s="618"/>
      <c r="L4" s="618"/>
      <c r="M4" s="618"/>
      <c r="N4" s="619"/>
      <c r="O4" s="9"/>
      <c r="P4" s="9"/>
      <c r="Q4" s="9"/>
      <c r="R4" s="9"/>
      <c r="S4" s="9"/>
      <c r="T4" s="9"/>
      <c r="U4" s="9"/>
      <c r="V4" s="9"/>
      <c r="W4" s="9"/>
    </row>
    <row r="5" spans="1:25" s="161" customFormat="1" ht="16.350000000000001" customHeight="1" x14ac:dyDescent="0.5">
      <c r="A5" s="614" t="s">
        <v>457</v>
      </c>
      <c r="B5" s="615"/>
      <c r="C5" s="615"/>
      <c r="D5" s="616"/>
      <c r="E5" s="613"/>
      <c r="F5" s="609"/>
      <c r="G5" s="609"/>
      <c r="H5" s="609"/>
      <c r="I5" s="609"/>
      <c r="J5" s="609"/>
      <c r="K5" s="609"/>
      <c r="L5" s="609"/>
      <c r="M5" s="609"/>
      <c r="N5" s="610"/>
      <c r="O5" s="9"/>
      <c r="P5" s="9"/>
      <c r="Q5" s="9"/>
      <c r="R5" s="9"/>
      <c r="S5" s="9"/>
      <c r="T5" s="9"/>
      <c r="U5" s="9"/>
      <c r="V5" s="9"/>
      <c r="W5" s="9"/>
      <c r="X5" s="9"/>
      <c r="Y5" s="9"/>
    </row>
    <row r="6" spans="1:25" s="161" customFormat="1" ht="16.350000000000001" hidden="1" customHeight="1" x14ac:dyDescent="0.5">
      <c r="A6" s="628" t="s">
        <v>288</v>
      </c>
      <c r="B6" s="629"/>
      <c r="C6" s="629"/>
      <c r="D6" s="630"/>
      <c r="E6" s="637" t="str">
        <f>A1</f>
        <v>Insert Project Name</v>
      </c>
      <c r="F6" s="638"/>
      <c r="G6" s="638"/>
      <c r="H6" s="638"/>
      <c r="I6" s="638"/>
      <c r="J6" s="638"/>
      <c r="K6" s="638"/>
      <c r="L6" s="638"/>
      <c r="M6" s="638"/>
      <c r="N6" s="639"/>
      <c r="O6" s="9"/>
      <c r="P6" s="9"/>
      <c r="Q6" s="9"/>
      <c r="R6" s="9"/>
      <c r="S6" s="9"/>
      <c r="T6" s="9"/>
      <c r="U6" s="9"/>
      <c r="V6" s="9"/>
      <c r="W6" s="9"/>
      <c r="X6" s="9"/>
      <c r="Y6" s="9"/>
    </row>
    <row r="7" spans="1:25" s="161" customFormat="1" ht="16.350000000000001" customHeight="1" x14ac:dyDescent="0.5">
      <c r="A7" s="631" t="s">
        <v>643</v>
      </c>
      <c r="B7" s="632"/>
      <c r="C7" s="632"/>
      <c r="D7" s="633"/>
      <c r="E7" s="608"/>
      <c r="F7" s="640"/>
      <c r="G7" s="608"/>
      <c r="H7" s="641"/>
      <c r="I7" s="641"/>
      <c r="J7" s="641"/>
      <c r="K7" s="641"/>
      <c r="L7" s="641"/>
      <c r="M7" s="641"/>
      <c r="N7" s="642"/>
      <c r="O7" s="9"/>
      <c r="P7" s="9"/>
      <c r="Q7" s="9"/>
      <c r="R7" s="9"/>
      <c r="S7" s="9"/>
      <c r="T7" s="9"/>
      <c r="U7" s="9"/>
      <c r="V7" s="9"/>
      <c r="W7" s="9"/>
      <c r="X7" s="9"/>
      <c r="Y7" s="9"/>
    </row>
    <row r="8" spans="1:25" s="161" customFormat="1" ht="60" customHeight="1" x14ac:dyDescent="0.5">
      <c r="A8" s="634" t="s">
        <v>645</v>
      </c>
      <c r="B8" s="635"/>
      <c r="C8" s="635"/>
      <c r="D8" s="636"/>
      <c r="E8" s="608"/>
      <c r="F8" s="609"/>
      <c r="G8" s="609"/>
      <c r="H8" s="609"/>
      <c r="I8" s="609"/>
      <c r="J8" s="609"/>
      <c r="K8" s="609"/>
      <c r="L8" s="609"/>
      <c r="M8" s="609"/>
      <c r="N8" s="610"/>
      <c r="O8" s="9"/>
      <c r="P8" s="9"/>
      <c r="Q8" s="9"/>
      <c r="R8" s="9"/>
      <c r="S8" s="9"/>
      <c r="T8" s="9"/>
      <c r="U8" s="9"/>
      <c r="V8" s="9"/>
      <c r="W8" s="9"/>
      <c r="X8" s="9"/>
      <c r="Y8" s="9"/>
    </row>
    <row r="9" spans="1:25" s="161" customFormat="1" ht="16.350000000000001" customHeight="1" x14ac:dyDescent="0.5">
      <c r="A9" s="631" t="s">
        <v>696</v>
      </c>
      <c r="B9" s="632"/>
      <c r="C9" s="632"/>
      <c r="D9" s="633"/>
      <c r="E9" s="608"/>
      <c r="F9" s="609"/>
      <c r="G9" s="609"/>
      <c r="H9" s="609"/>
      <c r="I9" s="609"/>
      <c r="J9" s="609"/>
      <c r="K9" s="609"/>
      <c r="L9" s="609"/>
      <c r="M9" s="609"/>
      <c r="N9" s="610"/>
      <c r="O9" s="9"/>
      <c r="P9" s="9"/>
      <c r="Q9" s="9"/>
      <c r="R9" s="9"/>
      <c r="S9" s="9"/>
      <c r="T9" s="9"/>
      <c r="U9" s="9"/>
      <c r="V9" s="9"/>
      <c r="W9" s="9"/>
      <c r="X9" s="9"/>
      <c r="Y9" s="9"/>
    </row>
    <row r="10" spans="1:25" s="9" customFormat="1" ht="7.9" hidden="1" customHeight="1" x14ac:dyDescent="0.5">
      <c r="A10" s="552"/>
      <c r="B10" s="553"/>
      <c r="C10" s="553"/>
      <c r="D10" s="553"/>
      <c r="E10" s="553"/>
      <c r="F10" s="553"/>
      <c r="G10" s="553"/>
      <c r="H10" s="553"/>
      <c r="I10" s="553"/>
      <c r="J10" s="553"/>
      <c r="K10" s="553"/>
      <c r="L10" s="553"/>
      <c r="M10" s="553"/>
      <c r="N10" s="554"/>
    </row>
    <row r="11" spans="1:25" s="161" customFormat="1" ht="16.350000000000001" hidden="1" customHeight="1" x14ac:dyDescent="0.5">
      <c r="A11" s="643" t="s">
        <v>644</v>
      </c>
      <c r="B11" s="644"/>
      <c r="C11" s="644"/>
      <c r="D11" s="644"/>
      <c r="E11" s="644"/>
      <c r="F11" s="644"/>
      <c r="G11" s="644"/>
      <c r="H11" s="644"/>
      <c r="I11" s="644"/>
      <c r="J11" s="644"/>
      <c r="K11" s="644"/>
      <c r="L11" s="644"/>
      <c r="M11" s="644"/>
      <c r="N11" s="645"/>
      <c r="O11" s="9"/>
      <c r="P11" s="9"/>
      <c r="Q11" s="9"/>
      <c r="R11" s="9"/>
      <c r="S11" s="9"/>
      <c r="T11" s="9"/>
      <c r="U11" s="9"/>
      <c r="V11" s="9"/>
      <c r="W11" s="9"/>
      <c r="X11" s="9"/>
      <c r="Y11" s="9"/>
    </row>
    <row r="12" spans="1:25" s="161" customFormat="1" ht="16.350000000000001" hidden="1" customHeight="1" x14ac:dyDescent="0.5">
      <c r="A12" s="555" t="s">
        <v>646</v>
      </c>
      <c r="B12" s="556"/>
      <c r="C12" s="556"/>
      <c r="D12" s="557"/>
      <c r="E12" s="626">
        <v>0</v>
      </c>
      <c r="F12" s="627"/>
      <c r="G12" s="620"/>
      <c r="H12" s="621"/>
      <c r="I12" s="621"/>
      <c r="J12" s="621"/>
      <c r="K12" s="621"/>
      <c r="L12" s="621"/>
      <c r="M12" s="621"/>
      <c r="N12" s="622"/>
      <c r="O12" s="9"/>
      <c r="P12" s="9"/>
      <c r="Q12" s="9"/>
      <c r="R12" s="9"/>
      <c r="S12" s="9"/>
      <c r="T12" s="9"/>
      <c r="U12" s="9"/>
      <c r="V12" s="9"/>
      <c r="W12" s="9"/>
      <c r="X12" s="9"/>
      <c r="Y12" s="9"/>
    </row>
    <row r="13" spans="1:25" s="161" customFormat="1" ht="16.350000000000001" hidden="1" customHeight="1" x14ac:dyDescent="0.5">
      <c r="A13" s="555" t="s">
        <v>647</v>
      </c>
      <c r="B13" s="556"/>
      <c r="C13" s="556"/>
      <c r="D13" s="557"/>
      <c r="E13" s="626">
        <v>0</v>
      </c>
      <c r="F13" s="627"/>
      <c r="G13" s="620"/>
      <c r="H13" s="621"/>
      <c r="I13" s="621"/>
      <c r="J13" s="621"/>
      <c r="K13" s="621"/>
      <c r="L13" s="621"/>
      <c r="M13" s="621"/>
      <c r="N13" s="622"/>
      <c r="O13" s="9" t="str">
        <f>IF(E13&gt;=1,"Yes","No")</f>
        <v>No</v>
      </c>
      <c r="P13" s="9"/>
      <c r="Q13" s="9"/>
      <c r="R13" s="9"/>
      <c r="S13" s="9"/>
      <c r="T13" s="9"/>
      <c r="U13" s="9"/>
      <c r="V13" s="9"/>
      <c r="W13" s="9"/>
      <c r="X13" s="9"/>
      <c r="Y13" s="9"/>
    </row>
    <row r="14" spans="1:25" s="161" customFormat="1" ht="16.350000000000001" hidden="1" customHeight="1" x14ac:dyDescent="0.5">
      <c r="A14" s="623" t="s">
        <v>618</v>
      </c>
      <c r="B14" s="624"/>
      <c r="C14" s="624"/>
      <c r="D14" s="625"/>
      <c r="E14" s="626">
        <v>0</v>
      </c>
      <c r="F14" s="627"/>
      <c r="G14" s="620" t="s">
        <v>642</v>
      </c>
      <c r="H14" s="621"/>
      <c r="I14" s="621"/>
      <c r="J14" s="621"/>
      <c r="K14" s="621"/>
      <c r="L14" s="621"/>
      <c r="M14" s="621"/>
      <c r="N14" s="622"/>
      <c r="O14" s="9" t="str">
        <f>IF(E14&gt;=1,"Yes","No")</f>
        <v>No</v>
      </c>
      <c r="P14" s="9"/>
      <c r="Q14" s="9"/>
      <c r="R14" s="9"/>
      <c r="S14" s="9"/>
      <c r="T14" s="9"/>
      <c r="U14" s="9"/>
      <c r="V14" s="9"/>
      <c r="W14" s="9"/>
      <c r="X14" s="9"/>
      <c r="Y14" s="9"/>
    </row>
    <row r="15" spans="1:25" s="161" customFormat="1" ht="16.350000000000001" hidden="1" customHeight="1" x14ac:dyDescent="0.5">
      <c r="A15" s="623" t="s">
        <v>619</v>
      </c>
      <c r="B15" s="624"/>
      <c r="C15" s="624"/>
      <c r="D15" s="625"/>
      <c r="E15" s="626">
        <v>0</v>
      </c>
      <c r="F15" s="627"/>
      <c r="G15" s="651" t="s">
        <v>624</v>
      </c>
      <c r="H15" s="652"/>
      <c r="I15" s="652"/>
      <c r="J15" s="652"/>
      <c r="K15" s="652"/>
      <c r="L15" s="652"/>
      <c r="M15" s="652"/>
      <c r="N15" s="653"/>
      <c r="O15" s="9"/>
      <c r="P15" s="9"/>
      <c r="Q15" s="9"/>
      <c r="R15" s="9"/>
      <c r="S15" s="9"/>
      <c r="T15" s="9"/>
      <c r="U15" s="9"/>
      <c r="V15" s="9"/>
      <c r="W15" s="9"/>
      <c r="X15" s="9"/>
      <c r="Y15" s="9"/>
    </row>
    <row r="16" spans="1:25" s="161" customFormat="1" ht="16.350000000000001" hidden="1" customHeight="1" x14ac:dyDescent="0.5">
      <c r="A16" s="623" t="s">
        <v>620</v>
      </c>
      <c r="B16" s="624"/>
      <c r="C16" s="624"/>
      <c r="D16" s="625"/>
      <c r="E16" s="626">
        <v>0</v>
      </c>
      <c r="F16" s="627"/>
      <c r="G16" s="651" t="s">
        <v>624</v>
      </c>
      <c r="H16" s="652"/>
      <c r="I16" s="652"/>
      <c r="J16" s="652"/>
      <c r="K16" s="652"/>
      <c r="L16" s="652"/>
      <c r="M16" s="652"/>
      <c r="N16" s="653"/>
      <c r="O16" s="9"/>
      <c r="P16" s="9"/>
      <c r="Q16" s="9"/>
      <c r="R16" s="9"/>
      <c r="S16" s="9"/>
      <c r="T16" s="9"/>
      <c r="U16" s="9"/>
      <c r="V16" s="9"/>
      <c r="W16" s="9"/>
      <c r="X16" s="9"/>
      <c r="Y16" s="9"/>
    </row>
    <row r="17" spans="1:25" s="161" customFormat="1" ht="16.350000000000001" hidden="1" customHeight="1" x14ac:dyDescent="0.5">
      <c r="A17" s="623" t="s">
        <v>621</v>
      </c>
      <c r="B17" s="624"/>
      <c r="C17" s="624"/>
      <c r="D17" s="625"/>
      <c r="E17" s="626">
        <v>0</v>
      </c>
      <c r="F17" s="627"/>
      <c r="G17" s="651" t="s">
        <v>624</v>
      </c>
      <c r="H17" s="652"/>
      <c r="I17" s="652"/>
      <c r="J17" s="652"/>
      <c r="K17" s="652"/>
      <c r="L17" s="652"/>
      <c r="M17" s="652"/>
      <c r="N17" s="653"/>
      <c r="O17" s="9"/>
      <c r="P17" s="9"/>
      <c r="Q17" s="9"/>
      <c r="R17" s="9"/>
      <c r="S17" s="9"/>
      <c r="T17" s="9"/>
      <c r="U17" s="9"/>
      <c r="V17" s="9"/>
      <c r="W17" s="9"/>
      <c r="X17" s="9"/>
      <c r="Y17" s="9"/>
    </row>
    <row r="18" spans="1:25" s="161" customFormat="1" ht="16.350000000000001" hidden="1" customHeight="1" x14ac:dyDescent="0.5">
      <c r="A18" s="623" t="s">
        <v>622</v>
      </c>
      <c r="B18" s="624"/>
      <c r="C18" s="624"/>
      <c r="D18" s="625"/>
      <c r="E18" s="626">
        <v>0</v>
      </c>
      <c r="F18" s="627"/>
      <c r="G18" s="651" t="s">
        <v>623</v>
      </c>
      <c r="H18" s="652"/>
      <c r="I18" s="652"/>
      <c r="J18" s="652"/>
      <c r="K18" s="652"/>
      <c r="L18" s="652"/>
      <c r="M18" s="652"/>
      <c r="N18" s="653"/>
      <c r="O18" s="9"/>
      <c r="P18" s="9"/>
      <c r="Q18" s="9"/>
      <c r="R18" s="9" t="s">
        <v>50</v>
      </c>
      <c r="S18" s="9"/>
      <c r="T18" s="9"/>
      <c r="U18" s="9"/>
      <c r="V18" s="9"/>
      <c r="W18" s="9"/>
      <c r="X18" s="9"/>
      <c r="Y18" s="9"/>
    </row>
    <row r="19" spans="1:25" s="161" customFormat="1" ht="16.350000000000001" hidden="1" customHeight="1" x14ac:dyDescent="0.5">
      <c r="A19" s="631" t="s">
        <v>648</v>
      </c>
      <c r="B19" s="632"/>
      <c r="C19" s="632"/>
      <c r="D19" s="633"/>
      <c r="E19" s="709">
        <f>E12+E13</f>
        <v>0</v>
      </c>
      <c r="F19" s="710"/>
      <c r="G19" s="543"/>
      <c r="H19" s="648"/>
      <c r="I19" s="649"/>
      <c r="J19" s="649"/>
      <c r="K19" s="649"/>
      <c r="L19" s="649"/>
      <c r="M19" s="649"/>
      <c r="N19" s="650"/>
      <c r="O19" s="9"/>
      <c r="P19" s="9"/>
      <c r="Q19" s="9"/>
      <c r="R19" s="9"/>
      <c r="S19" s="9"/>
      <c r="T19" s="9"/>
      <c r="U19" s="9"/>
      <c r="V19" s="9"/>
      <c r="W19" s="9"/>
      <c r="X19" s="9"/>
      <c r="Y19" s="9"/>
    </row>
    <row r="20" spans="1:25" s="161" customFormat="1" ht="32.65" hidden="1" customHeight="1" x14ac:dyDescent="0.5">
      <c r="A20" s="562" t="s">
        <v>632</v>
      </c>
      <c r="B20" s="563"/>
      <c r="C20" s="563"/>
      <c r="D20" s="564"/>
      <c r="E20" s="565" t="e">
        <f>(E15+E16+E17)/E19</f>
        <v>#DIV/0!</v>
      </c>
      <c r="F20" s="566"/>
      <c r="G20" s="567" t="s">
        <v>635</v>
      </c>
      <c r="H20" s="568"/>
      <c r="I20" s="568"/>
      <c r="J20" s="569"/>
      <c r="K20" s="325" t="e">
        <f>IF(E20&lt;=20%,"Yes","No")</f>
        <v>#DIV/0!</v>
      </c>
      <c r="L20" s="570"/>
      <c r="M20" s="571"/>
      <c r="N20" s="572"/>
      <c r="O20" s="9"/>
      <c r="P20" s="9"/>
      <c r="Q20" s="9"/>
      <c r="R20" s="9"/>
      <c r="S20" s="9"/>
      <c r="T20" s="9"/>
      <c r="U20" s="9"/>
      <c r="V20" s="9"/>
      <c r="W20" s="9"/>
      <c r="X20" s="9"/>
      <c r="Y20" s="9"/>
    </row>
    <row r="21" spans="1:25" s="161" customFormat="1" ht="32.65" hidden="1" customHeight="1" x14ac:dyDescent="0.5">
      <c r="A21" s="562" t="s">
        <v>633</v>
      </c>
      <c r="B21" s="563"/>
      <c r="C21" s="563"/>
      <c r="D21" s="564"/>
      <c r="E21" s="565" t="e">
        <f>E18/E19</f>
        <v>#DIV/0!</v>
      </c>
      <c r="F21" s="566"/>
      <c r="G21" s="567" t="s">
        <v>634</v>
      </c>
      <c r="H21" s="568"/>
      <c r="I21" s="568"/>
      <c r="J21" s="569"/>
      <c r="K21" s="325" t="e">
        <f>IF(E21&lt;=10%,"Yes","No")</f>
        <v>#DIV/0!</v>
      </c>
      <c r="L21" s="570"/>
      <c r="M21" s="571"/>
      <c r="N21" s="572"/>
      <c r="O21" s="9"/>
      <c r="P21" s="9"/>
      <c r="Q21" s="9"/>
      <c r="R21" s="9"/>
      <c r="S21" s="9"/>
      <c r="T21" s="9"/>
      <c r="U21" s="9"/>
      <c r="V21" s="9"/>
      <c r="W21" s="9"/>
      <c r="X21" s="9"/>
      <c r="Y21" s="9"/>
    </row>
    <row r="22" spans="1:25" s="161" customFormat="1" ht="16.350000000000001" hidden="1" customHeight="1" x14ac:dyDescent="0.5">
      <c r="A22" s="623" t="s">
        <v>612</v>
      </c>
      <c r="B22" s="646"/>
      <c r="C22" s="646"/>
      <c r="D22" s="647"/>
      <c r="E22" s="552">
        <f>C35</f>
        <v>0</v>
      </c>
      <c r="F22" s="716"/>
      <c r="G22" s="716"/>
      <c r="H22" s="716"/>
      <c r="I22" s="716"/>
      <c r="J22" s="716"/>
      <c r="K22" s="716"/>
      <c r="L22" s="716"/>
      <c r="M22" s="716"/>
      <c r="N22" s="717"/>
      <c r="O22" s="9"/>
      <c r="P22" s="9"/>
      <c r="Q22" s="9"/>
      <c r="R22" s="9"/>
      <c r="S22" s="9"/>
      <c r="T22" s="9"/>
      <c r="U22" s="9"/>
      <c r="V22" s="9"/>
      <c r="W22" s="9"/>
      <c r="X22" s="9"/>
      <c r="Y22" s="9"/>
    </row>
    <row r="23" spans="1:25" s="161" customFormat="1" ht="16.350000000000001" hidden="1" customHeight="1" x14ac:dyDescent="0.5">
      <c r="A23" s="623" t="s">
        <v>613</v>
      </c>
      <c r="B23" s="624"/>
      <c r="C23" s="624"/>
      <c r="D23" s="625"/>
      <c r="E23" s="714" t="e">
        <f>(E19)/E22</f>
        <v>#DIV/0!</v>
      </c>
      <c r="F23" s="715"/>
      <c r="G23" s="711"/>
      <c r="H23" s="712"/>
      <c r="I23" s="712"/>
      <c r="J23" s="712"/>
      <c r="K23" s="712"/>
      <c r="L23" s="712"/>
      <c r="M23" s="712"/>
      <c r="N23" s="713"/>
      <c r="O23" s="9"/>
      <c r="P23" s="9"/>
      <c r="Q23" s="9"/>
      <c r="R23" s="9"/>
      <c r="S23" s="9"/>
      <c r="T23" s="9"/>
      <c r="U23" s="9"/>
      <c r="V23" s="9"/>
      <c r="W23" s="9"/>
      <c r="X23" s="9"/>
      <c r="Y23" s="9"/>
    </row>
    <row r="24" spans="1:25" s="161" customFormat="1" ht="8.1" hidden="1" customHeight="1" x14ac:dyDescent="0.5">
      <c r="A24" s="552"/>
      <c r="B24" s="553"/>
      <c r="C24" s="553"/>
      <c r="D24" s="553"/>
      <c r="E24" s="553"/>
      <c r="F24" s="553"/>
      <c r="G24" s="553"/>
      <c r="H24" s="553"/>
      <c r="I24" s="553"/>
      <c r="J24" s="553"/>
      <c r="K24" s="553"/>
      <c r="L24" s="553"/>
      <c r="M24" s="553"/>
      <c r="N24" s="554"/>
      <c r="O24" s="9"/>
      <c r="P24" s="9"/>
      <c r="Q24" s="9"/>
      <c r="R24" s="9"/>
      <c r="S24" s="9"/>
      <c r="T24" s="9"/>
      <c r="U24" s="9"/>
      <c r="V24" s="9"/>
      <c r="W24" s="9"/>
      <c r="X24" s="9"/>
      <c r="Y24" s="9"/>
    </row>
    <row r="25" spans="1:25" s="161" customFormat="1" ht="8.1" customHeight="1" x14ac:dyDescent="0.5">
      <c r="A25" s="552"/>
      <c r="B25" s="553"/>
      <c r="C25" s="553"/>
      <c r="D25" s="553"/>
      <c r="E25" s="553"/>
      <c r="F25" s="553"/>
      <c r="G25" s="553"/>
      <c r="H25" s="553"/>
      <c r="I25" s="553"/>
      <c r="J25" s="553"/>
      <c r="K25" s="553"/>
      <c r="L25" s="553"/>
      <c r="M25" s="553"/>
      <c r="N25" s="554"/>
      <c r="O25" s="9"/>
      <c r="P25" s="9"/>
      <c r="Q25" s="9"/>
      <c r="R25" s="9"/>
      <c r="S25" s="9"/>
      <c r="T25" s="9"/>
      <c r="U25" s="9"/>
      <c r="V25" s="9"/>
      <c r="W25" s="9"/>
      <c r="X25" s="9"/>
      <c r="Y25" s="9"/>
    </row>
    <row r="26" spans="1:25" s="161" customFormat="1" ht="16.350000000000001" customHeight="1" x14ac:dyDescent="0.5">
      <c r="A26" s="10" t="s">
        <v>111</v>
      </c>
      <c r="B26" s="11"/>
      <c r="C26" s="11"/>
      <c r="D26" s="11"/>
      <c r="E26" s="11"/>
      <c r="F26" s="11"/>
      <c r="G26" s="11"/>
      <c r="H26" s="11"/>
      <c r="I26" s="11"/>
      <c r="J26" s="11"/>
      <c r="K26" s="11"/>
      <c r="L26" s="11"/>
      <c r="M26" s="11"/>
      <c r="N26" s="12"/>
      <c r="O26" s="9"/>
      <c r="P26" s="9"/>
      <c r="Q26" s="9"/>
      <c r="R26" s="9"/>
      <c r="S26" s="9"/>
      <c r="T26" s="9"/>
      <c r="U26" s="9"/>
      <c r="V26" s="9"/>
      <c r="W26" s="9"/>
      <c r="X26" s="9"/>
      <c r="Y26" s="9"/>
    </row>
    <row r="27" spans="1:25" ht="16.350000000000001" customHeight="1" x14ac:dyDescent="0.5">
      <c r="A27" s="10" t="s">
        <v>550</v>
      </c>
      <c r="B27" s="11"/>
      <c r="C27" s="11"/>
      <c r="D27" s="11"/>
      <c r="E27" s="11"/>
      <c r="F27" s="11"/>
      <c r="G27" s="11"/>
      <c r="H27" s="11"/>
      <c r="I27" s="11"/>
      <c r="J27" s="11"/>
      <c r="K27" s="11"/>
      <c r="L27" s="11"/>
      <c r="M27" s="11"/>
      <c r="N27" s="12"/>
      <c r="O27" s="9"/>
      <c r="Q27" s="9"/>
      <c r="R27" s="9"/>
      <c r="S27" s="9"/>
      <c r="T27" s="9"/>
      <c r="U27" s="9"/>
      <c r="V27" s="9"/>
      <c r="W27" s="9"/>
    </row>
    <row r="28" spans="1:25" ht="16.350000000000001" customHeight="1" x14ac:dyDescent="0.5">
      <c r="A28" s="496"/>
      <c r="B28" s="496"/>
      <c r="C28" s="496"/>
      <c r="D28" s="496"/>
      <c r="E28" s="496"/>
      <c r="F28" s="496"/>
      <c r="G28" s="496"/>
      <c r="H28" s="268"/>
      <c r="I28" s="268"/>
      <c r="J28" s="268"/>
      <c r="K28" s="268"/>
      <c r="L28" s="268"/>
      <c r="M28" s="268"/>
      <c r="N28" s="13"/>
      <c r="O28" s="9"/>
      <c r="Q28" s="9"/>
      <c r="R28" s="9"/>
      <c r="S28" s="9"/>
      <c r="T28" s="9"/>
      <c r="U28" s="9"/>
      <c r="V28" s="9"/>
      <c r="W28" s="9"/>
    </row>
    <row r="29" spans="1:25" ht="51.95" customHeight="1" x14ac:dyDescent="0.5">
      <c r="A29" s="706" t="s">
        <v>112</v>
      </c>
      <c r="B29" s="708"/>
      <c r="C29" s="497" t="s">
        <v>649</v>
      </c>
      <c r="D29" s="498" t="s">
        <v>452</v>
      </c>
      <c r="E29" s="498" t="s">
        <v>453</v>
      </c>
      <c r="F29" s="497" t="s">
        <v>454</v>
      </c>
      <c r="G29" s="498" t="s">
        <v>272</v>
      </c>
      <c r="H29" s="499"/>
      <c r="I29" s="706" t="s">
        <v>534</v>
      </c>
      <c r="J29" s="707"/>
      <c r="K29" s="707"/>
      <c r="L29" s="707"/>
      <c r="M29" s="708"/>
      <c r="O29" s="9"/>
      <c r="P29" s="9"/>
      <c r="Q29" s="9"/>
      <c r="R29" s="9"/>
      <c r="S29" s="9"/>
      <c r="T29" s="9"/>
      <c r="U29" s="9"/>
      <c r="V29" s="9"/>
      <c r="W29" s="9"/>
    </row>
    <row r="30" spans="1:25" ht="16.350000000000001" customHeight="1" x14ac:dyDescent="0.5">
      <c r="A30" s="558" t="s">
        <v>617</v>
      </c>
      <c r="B30" s="559"/>
      <c r="C30" s="500">
        <f>'Unit Mix &amp; Rental Income'!B8</f>
        <v>0</v>
      </c>
      <c r="D30" s="501">
        <f>'Unit Mix &amp; Rental Income'!C8</f>
        <v>0</v>
      </c>
      <c r="E30" s="500">
        <f>'Unit Mix &amp; Rental Income'!D8</f>
        <v>0</v>
      </c>
      <c r="F30" s="502">
        <f>'Unit Mix &amp; Rental Income'!E8</f>
        <v>0</v>
      </c>
      <c r="G30" s="501">
        <f>SUM(C30:F30)</f>
        <v>0</v>
      </c>
      <c r="H30" s="503"/>
      <c r="I30" s="700" t="s">
        <v>531</v>
      </c>
      <c r="J30" s="701"/>
      <c r="K30" s="701"/>
      <c r="L30" s="702"/>
      <c r="M30" s="560"/>
      <c r="O30" s="9"/>
      <c r="P30" s="9"/>
      <c r="Q30" s="9"/>
      <c r="R30" s="9"/>
      <c r="S30" s="9"/>
      <c r="T30" s="9"/>
      <c r="U30" s="9"/>
      <c r="V30" s="9"/>
      <c r="W30" s="9"/>
    </row>
    <row r="31" spans="1:25" ht="16.350000000000001" customHeight="1" x14ac:dyDescent="0.5">
      <c r="A31" s="558" t="s">
        <v>193</v>
      </c>
      <c r="B31" s="559"/>
      <c r="C31" s="500">
        <f>'Unit Mix &amp; Rental Income'!B9</f>
        <v>0</v>
      </c>
      <c r="D31" s="501">
        <f>'Unit Mix &amp; Rental Income'!C9</f>
        <v>0</v>
      </c>
      <c r="E31" s="500">
        <f>'Unit Mix &amp; Rental Income'!D9</f>
        <v>0</v>
      </c>
      <c r="F31" s="502">
        <f>'Unit Mix &amp; Rental Income'!E9</f>
        <v>0</v>
      </c>
      <c r="G31" s="501">
        <f t="shared" ref="G31:G34" si="0">SUM(C31:F31)</f>
        <v>0</v>
      </c>
      <c r="H31" s="503"/>
      <c r="I31" s="703"/>
      <c r="J31" s="704"/>
      <c r="K31" s="704"/>
      <c r="L31" s="705"/>
      <c r="M31" s="561"/>
      <c r="O31" s="9"/>
      <c r="P31" s="9"/>
      <c r="Q31" s="9"/>
      <c r="R31" s="9"/>
      <c r="S31" s="9"/>
      <c r="T31" s="9"/>
      <c r="U31" s="9"/>
      <c r="V31" s="9"/>
      <c r="W31" s="9"/>
    </row>
    <row r="32" spans="1:25" ht="16.350000000000001" customHeight="1" x14ac:dyDescent="0.5">
      <c r="A32" s="558" t="s">
        <v>194</v>
      </c>
      <c r="B32" s="559"/>
      <c r="C32" s="500">
        <f>'Unit Mix &amp; Rental Income'!B10</f>
        <v>0</v>
      </c>
      <c r="D32" s="501">
        <f>'Unit Mix &amp; Rental Income'!C10</f>
        <v>0</v>
      </c>
      <c r="E32" s="500">
        <f>'Unit Mix &amp; Rental Income'!D10</f>
        <v>0</v>
      </c>
      <c r="F32" s="502">
        <f>'Unit Mix &amp; Rental Income'!E10</f>
        <v>0</v>
      </c>
      <c r="G32" s="501">
        <f>SUM(C32:F32)</f>
        <v>0</v>
      </c>
      <c r="H32" s="503"/>
      <c r="I32" s="700" t="s">
        <v>532</v>
      </c>
      <c r="J32" s="701"/>
      <c r="K32" s="701"/>
      <c r="L32" s="702"/>
      <c r="M32" s="718"/>
      <c r="S32" s="9"/>
      <c r="T32" s="9"/>
      <c r="U32" s="9"/>
      <c r="V32" s="9"/>
      <c r="W32" s="9"/>
    </row>
    <row r="33" spans="1:25" ht="16.350000000000001" customHeight="1" x14ac:dyDescent="0.5">
      <c r="A33" s="558" t="s">
        <v>195</v>
      </c>
      <c r="B33" s="559"/>
      <c r="C33" s="500">
        <f>'Unit Mix &amp; Rental Income'!B11</f>
        <v>0</v>
      </c>
      <c r="D33" s="501">
        <f>'Unit Mix &amp; Rental Income'!C11</f>
        <v>0</v>
      </c>
      <c r="E33" s="500">
        <f>'Unit Mix &amp; Rental Income'!D11</f>
        <v>0</v>
      </c>
      <c r="F33" s="502">
        <f>'Unit Mix &amp; Rental Income'!E11</f>
        <v>0</v>
      </c>
      <c r="G33" s="501">
        <f t="shared" si="0"/>
        <v>0</v>
      </c>
      <c r="H33" s="503"/>
      <c r="I33" s="703"/>
      <c r="J33" s="704"/>
      <c r="K33" s="704"/>
      <c r="L33" s="705"/>
      <c r="M33" s="719"/>
      <c r="S33" s="9"/>
      <c r="T33" s="9"/>
      <c r="U33" s="9"/>
      <c r="V33" s="9"/>
      <c r="W33" s="9"/>
    </row>
    <row r="34" spans="1:25" ht="16.350000000000001" customHeight="1" x14ac:dyDescent="0.5">
      <c r="A34" s="558" t="s">
        <v>285</v>
      </c>
      <c r="B34" s="559"/>
      <c r="C34" s="500">
        <f>'Unit Mix &amp; Rental Income'!B12</f>
        <v>0</v>
      </c>
      <c r="D34" s="501">
        <f>'Unit Mix &amp; Rental Income'!C12</f>
        <v>0</v>
      </c>
      <c r="E34" s="500">
        <f>'Unit Mix &amp; Rental Income'!D12</f>
        <v>0</v>
      </c>
      <c r="F34" s="502">
        <f>'Unit Mix &amp; Rental Income'!E12</f>
        <v>0</v>
      </c>
      <c r="G34" s="501">
        <f t="shared" si="0"/>
        <v>0</v>
      </c>
      <c r="H34" s="503"/>
      <c r="I34" s="700" t="s">
        <v>533</v>
      </c>
      <c r="J34" s="701"/>
      <c r="K34" s="701"/>
      <c r="L34" s="702"/>
      <c r="M34" s="699"/>
      <c r="S34" s="9"/>
      <c r="T34" s="9"/>
      <c r="U34" s="9"/>
      <c r="V34" s="9"/>
      <c r="W34" s="9"/>
    </row>
    <row r="35" spans="1:25" ht="16.350000000000001" customHeight="1" x14ac:dyDescent="0.5">
      <c r="A35" s="504" t="s">
        <v>31</v>
      </c>
      <c r="B35" s="12"/>
      <c r="C35" s="505">
        <f>SUM(C30:C34)</f>
        <v>0</v>
      </c>
      <c r="D35" s="506">
        <f>SUM(D30:D34)</f>
        <v>0</v>
      </c>
      <c r="E35" s="506">
        <f>SUM(E30:E34)</f>
        <v>0</v>
      </c>
      <c r="F35" s="506">
        <f>SUM(F30:F34)</f>
        <v>0</v>
      </c>
      <c r="G35" s="506">
        <f>SUM(G30:G34)</f>
        <v>0</v>
      </c>
      <c r="H35" s="507"/>
      <c r="I35" s="703"/>
      <c r="J35" s="704"/>
      <c r="K35" s="704"/>
      <c r="L35" s="705"/>
      <c r="M35" s="699"/>
      <c r="O35" s="9"/>
      <c r="R35" s="9"/>
      <c r="S35" s="9"/>
      <c r="T35" s="9"/>
      <c r="U35" s="9"/>
      <c r="V35" s="9"/>
      <c r="W35" s="9"/>
    </row>
    <row r="36" spans="1:25" ht="6.75" customHeight="1" x14ac:dyDescent="0.5">
      <c r="A36" s="9"/>
      <c r="B36" s="9"/>
      <c r="C36" s="9"/>
      <c r="D36" s="9"/>
      <c r="E36" s="9"/>
      <c r="F36" s="9"/>
      <c r="G36" s="9"/>
      <c r="H36" s="9"/>
      <c r="I36" s="9"/>
      <c r="J36" s="9"/>
      <c r="K36" s="9"/>
      <c r="L36" s="9"/>
      <c r="M36" s="9"/>
      <c r="N36" s="9"/>
      <c r="O36" s="9"/>
      <c r="R36" s="9"/>
      <c r="S36" s="9"/>
      <c r="T36" s="9"/>
      <c r="U36" s="9"/>
      <c r="V36" s="9"/>
      <c r="W36" s="9"/>
    </row>
    <row r="37" spans="1:25" ht="16.350000000000001" customHeight="1" x14ac:dyDescent="0.5">
      <c r="A37" s="150" t="s">
        <v>456</v>
      </c>
      <c r="B37" s="11"/>
      <c r="C37" s="11"/>
      <c r="D37" s="11"/>
      <c r="E37" s="11"/>
      <c r="F37" s="11"/>
      <c r="G37" s="11"/>
      <c r="H37" s="11"/>
      <c r="I37" s="11"/>
      <c r="J37" s="11"/>
      <c r="K37" s="11"/>
      <c r="L37" s="11"/>
      <c r="M37" s="11"/>
      <c r="N37" s="12"/>
      <c r="O37" s="9"/>
      <c r="P37" s="9"/>
      <c r="Q37" s="9"/>
      <c r="R37" s="9"/>
      <c r="S37" s="9"/>
      <c r="T37" s="9"/>
      <c r="U37" s="9"/>
      <c r="V37" s="9"/>
      <c r="W37" s="9"/>
    </row>
    <row r="38" spans="1:25" ht="16.350000000000001" customHeight="1" x14ac:dyDescent="0.5">
      <c r="A38" s="8"/>
      <c r="B38" s="9"/>
      <c r="C38" s="9"/>
      <c r="D38" s="9"/>
      <c r="E38" s="9"/>
      <c r="F38" s="9"/>
      <c r="G38" s="9"/>
      <c r="H38" s="9"/>
      <c r="I38" s="9"/>
      <c r="J38" s="9"/>
      <c r="K38" s="9"/>
      <c r="L38" s="9"/>
      <c r="M38" s="9"/>
      <c r="N38" s="9"/>
      <c r="O38" s="9"/>
      <c r="P38" s="9"/>
      <c r="Q38" s="9"/>
      <c r="R38" s="9"/>
      <c r="S38" s="9"/>
      <c r="T38" s="9"/>
      <c r="U38" s="9"/>
      <c r="V38" s="9"/>
      <c r="W38" s="9"/>
    </row>
    <row r="39" spans="1:25" ht="16.350000000000001" customHeight="1" x14ac:dyDescent="0.5">
      <c r="A39" s="577" t="s">
        <v>358</v>
      </c>
      <c r="B39" s="590"/>
      <c r="C39" s="591"/>
      <c r="D39" s="577" t="s">
        <v>359</v>
      </c>
      <c r="E39" s="578"/>
      <c r="F39" s="577" t="s">
        <v>349</v>
      </c>
      <c r="G39" s="588"/>
      <c r="H39" s="589"/>
      <c r="I39" s="671"/>
      <c r="J39" s="577" t="s">
        <v>348</v>
      </c>
      <c r="K39" s="578" t="s">
        <v>348</v>
      </c>
      <c r="L39" s="577" t="s">
        <v>361</v>
      </c>
      <c r="M39" s="588"/>
      <c r="N39" s="589"/>
      <c r="O39" s="9"/>
      <c r="P39" s="9"/>
      <c r="Q39" s="9"/>
      <c r="R39" s="9"/>
      <c r="S39" s="9"/>
      <c r="T39" s="9"/>
      <c r="U39" s="9"/>
      <c r="V39" s="9"/>
      <c r="W39" s="9"/>
    </row>
    <row r="40" spans="1:25" s="193" customFormat="1" ht="75.75" hidden="1" customHeight="1" x14ac:dyDescent="0.5">
      <c r="A40" s="583" t="s">
        <v>799</v>
      </c>
      <c r="B40" s="585"/>
      <c r="C40" s="586"/>
      <c r="D40" s="658" t="e">
        <f>'Dev. Budget'!D119</f>
        <v>#DIV/0!</v>
      </c>
      <c r="E40" s="584"/>
      <c r="F40" s="562" t="s">
        <v>610</v>
      </c>
      <c r="G40" s="606"/>
      <c r="H40" s="676"/>
      <c r="I40" s="677"/>
      <c r="J40" s="583" t="e">
        <f>IF(D40&lt;=643825, "Yes", "No")</f>
        <v>#DIV/0!</v>
      </c>
      <c r="K40" s="584"/>
      <c r="L40" s="540"/>
      <c r="M40" s="541"/>
      <c r="N40" s="542"/>
      <c r="O40" s="18"/>
      <c r="P40" s="18"/>
      <c r="Q40" s="18"/>
      <c r="R40" s="183"/>
      <c r="S40" s="183"/>
      <c r="T40" s="18"/>
      <c r="U40" s="18"/>
      <c r="V40" s="18"/>
      <c r="W40" s="18"/>
      <c r="X40" s="17"/>
      <c r="Y40" s="17"/>
    </row>
    <row r="41" spans="1:25" ht="97.5" customHeight="1" x14ac:dyDescent="0.5">
      <c r="A41" s="538" t="s">
        <v>522</v>
      </c>
      <c r="B41" s="575"/>
      <c r="C41" s="576"/>
      <c r="D41" s="579">
        <f>'Dev. Budget'!C79</f>
        <v>0</v>
      </c>
      <c r="E41" s="580"/>
      <c r="F41" s="548" t="s">
        <v>520</v>
      </c>
      <c r="G41" s="549"/>
      <c r="H41" s="550"/>
      <c r="I41" s="551"/>
      <c r="J41" s="538" t="str">
        <f>IF(AND('Sources of Funds'!H46="Yes", D41&gt;=(O41*3)),"Yes","No or N/A")</f>
        <v>No or N/A</v>
      </c>
      <c r="K41" s="539"/>
      <c r="L41" s="540"/>
      <c r="M41" s="541"/>
      <c r="N41" s="542"/>
      <c r="O41" s="493">
        <f>(('Year 1 Operating Budget'!D72-'Year 1 Operating Budget'!D44-'Year 1 Operating Budget'!D28)+'Year 1 Operating Budget'!D75+'Year 1 Operating Budget'!D83+'Year 1 Operating Budget'!D84+'Year 1 Operating Budget'!D85)/12</f>
        <v>0</v>
      </c>
      <c r="P41" s="9"/>
      <c r="Q41" s="9"/>
      <c r="R41" s="183"/>
      <c r="S41" s="183"/>
      <c r="T41" s="9"/>
      <c r="U41" s="9"/>
      <c r="V41" s="9"/>
      <c r="W41" s="9"/>
    </row>
    <row r="42" spans="1:25" ht="97.5" customHeight="1" x14ac:dyDescent="0.5">
      <c r="A42" s="538" t="s">
        <v>523</v>
      </c>
      <c r="B42" s="575"/>
      <c r="C42" s="576"/>
      <c r="D42" s="581"/>
      <c r="E42" s="582"/>
      <c r="F42" s="548" t="s">
        <v>521</v>
      </c>
      <c r="G42" s="549"/>
      <c r="H42" s="550"/>
      <c r="I42" s="551"/>
      <c r="J42" s="538" t="str">
        <f>IF(AND('Sources of Funds'!H46="Yes", D41&gt;=(O41*4)),"Yes","No or N/A")</f>
        <v>No or N/A</v>
      </c>
      <c r="K42" s="539"/>
      <c r="L42" s="540"/>
      <c r="M42" s="541"/>
      <c r="N42" s="542"/>
      <c r="O42" s="9"/>
      <c r="P42" s="9"/>
      <c r="Q42" s="9"/>
      <c r="R42" s="183"/>
      <c r="S42" s="183"/>
      <c r="T42" s="9"/>
      <c r="U42" s="9"/>
      <c r="V42" s="9"/>
      <c r="W42" s="9"/>
    </row>
    <row r="43" spans="1:25" ht="51" hidden="1" customHeight="1" x14ac:dyDescent="0.5">
      <c r="A43" s="583" t="s">
        <v>650</v>
      </c>
      <c r="B43" s="585"/>
      <c r="C43" s="586"/>
      <c r="D43" s="658">
        <f>'Dev. Budget'!C79</f>
        <v>0</v>
      </c>
      <c r="E43" s="584"/>
      <c r="F43" s="562" t="s">
        <v>14</v>
      </c>
      <c r="G43" s="606"/>
      <c r="H43" s="676"/>
      <c r="I43" s="677"/>
      <c r="J43" s="583" t="str">
        <f>IF(D43&lt;=O41*18,"Yes","No")</f>
        <v>Yes</v>
      </c>
      <c r="K43" s="584"/>
      <c r="L43" s="540"/>
      <c r="M43" s="541"/>
      <c r="N43" s="542"/>
      <c r="O43" s="9"/>
      <c r="P43" s="9"/>
      <c r="Q43" s="9"/>
      <c r="R43" s="9"/>
      <c r="S43" s="16"/>
      <c r="T43" s="16"/>
      <c r="U43" s="9"/>
      <c r="V43" s="9"/>
      <c r="W43" s="9"/>
    </row>
    <row r="44" spans="1:25" ht="36" customHeight="1" x14ac:dyDescent="0.5">
      <c r="A44" s="538" t="s">
        <v>572</v>
      </c>
      <c r="B44" s="672"/>
      <c r="C44" s="539"/>
      <c r="D44" s="579">
        <f>'Dev. Budget'!C43</f>
        <v>0</v>
      </c>
      <c r="E44" s="580"/>
      <c r="F44" s="538" t="s">
        <v>800</v>
      </c>
      <c r="G44" s="672"/>
      <c r="H44" s="672"/>
      <c r="I44" s="539"/>
      <c r="J44" s="508" t="s">
        <v>271</v>
      </c>
      <c r="K44" s="337" t="str">
        <f>IF((O44*0.5)&gt;=D44,"Yes","No or N/A")</f>
        <v>Yes</v>
      </c>
      <c r="L44" s="322"/>
      <c r="M44" s="323"/>
      <c r="N44" s="324"/>
      <c r="O44" s="494">
        <f>'Dev. Budget'!C16+'Dev. Budget'!C17+'Dev. Budget'!C18+'Dev. Budget'!C19</f>
        <v>0</v>
      </c>
      <c r="P44" s="9"/>
      <c r="Q44" s="9"/>
      <c r="R44" s="9"/>
      <c r="S44" s="16"/>
      <c r="T44" s="16"/>
      <c r="U44" s="9"/>
      <c r="V44" s="9"/>
      <c r="W44" s="9"/>
    </row>
    <row r="45" spans="1:25" ht="71.25" customHeight="1" x14ac:dyDescent="0.5">
      <c r="A45" s="655"/>
      <c r="B45" s="656"/>
      <c r="C45" s="657"/>
      <c r="D45" s="581"/>
      <c r="E45" s="582"/>
      <c r="F45" s="655"/>
      <c r="G45" s="656"/>
      <c r="H45" s="656"/>
      <c r="I45" s="657"/>
      <c r="J45" s="336" t="s">
        <v>571</v>
      </c>
      <c r="K45" s="337" t="str">
        <f>IF((O45*0.1)&gt;=D45,"Yes","No or N/A")</f>
        <v>Yes</v>
      </c>
      <c r="L45" s="322"/>
      <c r="M45" s="323"/>
      <c r="N45" s="324"/>
      <c r="O45" s="9"/>
      <c r="P45" s="9"/>
      <c r="Q45" s="9"/>
      <c r="R45" s="9"/>
      <c r="S45" s="16"/>
      <c r="T45" s="16"/>
      <c r="U45" s="9"/>
      <c r="V45" s="9"/>
      <c r="W45" s="9"/>
    </row>
    <row r="46" spans="1:25" ht="36" customHeight="1" x14ac:dyDescent="0.5">
      <c r="A46" s="548" t="s">
        <v>25</v>
      </c>
      <c r="B46" s="573"/>
      <c r="C46" s="574"/>
      <c r="D46" s="579">
        <f>'Dev. Budget'!C115</f>
        <v>0</v>
      </c>
      <c r="E46" s="539"/>
      <c r="F46" s="548" t="s">
        <v>410</v>
      </c>
      <c r="G46" s="549"/>
      <c r="H46" s="550"/>
      <c r="I46" s="551"/>
      <c r="J46" s="538" t="str">
        <f>IF(D46&gt;=(D48*0.5),"No","Yes")</f>
        <v>No</v>
      </c>
      <c r="K46" s="539" t="str">
        <f>IF(B46&gt;=(B48*0.5),"No","Yes")</f>
        <v>No</v>
      </c>
      <c r="L46" s="540"/>
      <c r="M46" s="541"/>
      <c r="N46" s="542"/>
      <c r="O46" s="9"/>
      <c r="P46" s="9"/>
      <c r="Q46" s="9"/>
      <c r="R46" s="9"/>
      <c r="T46" s="9"/>
      <c r="U46" s="9"/>
      <c r="V46" s="9"/>
      <c r="W46" s="9"/>
      <c r="X46" s="9"/>
      <c r="Y46" s="9"/>
    </row>
    <row r="47" spans="1:25" ht="36" customHeight="1" x14ac:dyDescent="0.5">
      <c r="A47" s="538" t="s">
        <v>424</v>
      </c>
      <c r="B47" s="672"/>
      <c r="C47" s="539"/>
      <c r="D47" s="654" t="s">
        <v>426</v>
      </c>
      <c r="E47" s="593"/>
      <c r="F47" s="548" t="e">
        <f>(('Dev. Budget'!C18+'Dev. Budget'!C19+'Dev. Budget'!C16+'Dev. Budget'!C17)/G35)</f>
        <v>#DIV/0!</v>
      </c>
      <c r="G47" s="592"/>
      <c r="H47" s="592"/>
      <c r="I47" s="593"/>
      <c r="J47" s="548"/>
      <c r="K47" s="587"/>
      <c r="L47" s="327"/>
      <c r="M47" s="491"/>
      <c r="N47" s="492"/>
      <c r="O47" s="16"/>
      <c r="P47" s="9"/>
      <c r="Q47" s="9"/>
      <c r="R47" s="9"/>
      <c r="S47" s="9"/>
      <c r="T47" s="9"/>
      <c r="U47" s="9"/>
      <c r="V47" s="9"/>
      <c r="W47" s="9"/>
    </row>
    <row r="48" spans="1:25" ht="36" customHeight="1" x14ac:dyDescent="0.5">
      <c r="A48" s="673"/>
      <c r="B48" s="674"/>
      <c r="C48" s="675"/>
      <c r="D48" s="659">
        <f>'Dev. Budget'!C118</f>
        <v>0</v>
      </c>
      <c r="E48" s="660"/>
      <c r="F48" s="549" t="s">
        <v>425</v>
      </c>
      <c r="G48" s="549"/>
      <c r="H48" s="549"/>
      <c r="I48" s="587"/>
      <c r="J48" s="17"/>
      <c r="K48" s="17"/>
      <c r="L48" s="543"/>
      <c r="M48" s="544"/>
      <c r="N48" s="545"/>
      <c r="O48" s="9"/>
      <c r="P48" s="9"/>
      <c r="Q48" s="9"/>
      <c r="R48" s="9"/>
      <c r="S48" s="9"/>
      <c r="T48" s="9"/>
      <c r="U48" s="9"/>
      <c r="V48" s="9"/>
      <c r="W48" s="9"/>
    </row>
    <row r="49" spans="1:23" ht="36" customHeight="1" x14ac:dyDescent="0.5">
      <c r="A49" s="673"/>
      <c r="B49" s="674"/>
      <c r="C49" s="675"/>
      <c r="D49" s="661"/>
      <c r="E49" s="662"/>
      <c r="F49" s="549" t="s">
        <v>423</v>
      </c>
      <c r="G49" s="549"/>
      <c r="H49" s="549"/>
      <c r="I49" s="587"/>
      <c r="J49" s="546"/>
      <c r="K49" s="547"/>
      <c r="L49" s="327"/>
      <c r="M49" s="491"/>
      <c r="N49" s="492"/>
      <c r="O49" s="264"/>
      <c r="P49" s="9"/>
      <c r="Q49" s="9"/>
      <c r="R49" s="9"/>
      <c r="S49" s="9"/>
      <c r="T49" s="9"/>
      <c r="U49" s="9"/>
      <c r="V49" s="9"/>
      <c r="W49" s="9"/>
    </row>
    <row r="50" spans="1:23" ht="36" customHeight="1" x14ac:dyDescent="0.5">
      <c r="A50" s="673"/>
      <c r="B50" s="674"/>
      <c r="C50" s="675"/>
      <c r="D50" s="655" t="s">
        <v>447</v>
      </c>
      <c r="E50" s="656"/>
      <c r="F50" s="656"/>
      <c r="G50" s="656"/>
      <c r="H50" s="656"/>
      <c r="I50" s="657"/>
      <c r="J50" s="546"/>
      <c r="K50" s="547"/>
      <c r="L50" s="327"/>
      <c r="M50" s="491"/>
      <c r="N50" s="492"/>
      <c r="O50" s="264"/>
      <c r="P50" s="9"/>
      <c r="Q50" s="9"/>
      <c r="R50" s="9"/>
      <c r="S50" s="9"/>
      <c r="T50" s="9"/>
      <c r="U50" s="9"/>
      <c r="V50" s="9"/>
      <c r="W50" s="9"/>
    </row>
    <row r="51" spans="1:23" ht="36" customHeight="1" x14ac:dyDescent="0.5">
      <c r="A51" s="548" t="s">
        <v>360</v>
      </c>
      <c r="B51" s="573"/>
      <c r="C51" s="574"/>
      <c r="D51" s="654" t="e">
        <f>'Year 1 Operating Budget'!F39</f>
        <v>#DIV/0!</v>
      </c>
      <c r="E51" s="587"/>
      <c r="F51" s="549" t="s">
        <v>526</v>
      </c>
      <c r="G51" s="549"/>
      <c r="H51" s="549"/>
      <c r="I51" s="587"/>
      <c r="J51" s="548" t="e">
        <f>IF(D51&lt;=94,"Yes","No")</f>
        <v>#DIV/0!</v>
      </c>
      <c r="K51" s="587"/>
      <c r="L51" s="543"/>
      <c r="M51" s="544"/>
      <c r="N51" s="545"/>
      <c r="O51" s="9"/>
      <c r="P51" s="9"/>
      <c r="Q51" s="9"/>
      <c r="R51" s="9"/>
      <c r="S51" s="9"/>
      <c r="T51" s="9"/>
      <c r="U51" s="9"/>
      <c r="V51" s="9"/>
      <c r="W51" s="9"/>
    </row>
    <row r="52" spans="1:23" ht="36" customHeight="1" x14ac:dyDescent="0.5">
      <c r="A52" s="548" t="s">
        <v>363</v>
      </c>
      <c r="B52" s="573"/>
      <c r="C52" s="574"/>
      <c r="D52" s="654" t="e">
        <f>'Year 1 Operating Budget'!F42</f>
        <v>#DIV/0!</v>
      </c>
      <c r="E52" s="587"/>
      <c r="F52" s="549" t="s">
        <v>362</v>
      </c>
      <c r="G52" s="549"/>
      <c r="H52" s="549"/>
      <c r="I52" s="587"/>
      <c r="J52" s="548" t="e">
        <f>IF(D52&lt;=15,"Yes","No")</f>
        <v>#DIV/0!</v>
      </c>
      <c r="K52" s="587"/>
      <c r="L52" s="543"/>
      <c r="M52" s="544"/>
      <c r="N52" s="545"/>
      <c r="O52" s="9"/>
      <c r="P52" s="9"/>
      <c r="Q52" s="9"/>
      <c r="R52" s="9"/>
      <c r="S52" s="9"/>
      <c r="T52" s="9"/>
      <c r="U52" s="9"/>
      <c r="V52" s="9"/>
      <c r="W52" s="9"/>
    </row>
    <row r="53" spans="1:23" ht="38.25" customHeight="1" x14ac:dyDescent="0.5">
      <c r="A53" s="663" t="s">
        <v>525</v>
      </c>
      <c r="B53" s="664"/>
      <c r="C53" s="665"/>
      <c r="D53" s="669" t="e">
        <f>'Year 1 Operating Budget'!E75</f>
        <v>#DIV/0!</v>
      </c>
      <c r="E53" s="509">
        <f>0.006*('Dev. Budget'!C18+'Dev. Budget'!C19)</f>
        <v>0</v>
      </c>
      <c r="F53" s="549" t="s">
        <v>625</v>
      </c>
      <c r="G53" s="549"/>
      <c r="H53" s="549"/>
      <c r="I53" s="587"/>
      <c r="J53" s="546"/>
      <c r="K53" s="547"/>
      <c r="L53" s="543"/>
      <c r="M53" s="544"/>
      <c r="N53" s="545"/>
      <c r="O53" s="9"/>
      <c r="P53" s="9"/>
      <c r="Q53" s="9"/>
      <c r="R53" s="9"/>
      <c r="S53" s="9"/>
      <c r="T53" s="9"/>
      <c r="U53" s="9"/>
      <c r="V53" s="9"/>
      <c r="W53" s="9"/>
    </row>
    <row r="54" spans="1:23" ht="39" customHeight="1" x14ac:dyDescent="0.5">
      <c r="A54" s="666"/>
      <c r="B54" s="667"/>
      <c r="C54" s="668"/>
      <c r="D54" s="670"/>
      <c r="E54" s="509">
        <f>500*G35</f>
        <v>0</v>
      </c>
      <c r="F54" s="549" t="s">
        <v>626</v>
      </c>
      <c r="G54" s="549"/>
      <c r="H54" s="549"/>
      <c r="I54" s="587"/>
      <c r="J54" s="328"/>
      <c r="K54" s="495"/>
      <c r="L54" s="327"/>
      <c r="M54" s="491"/>
      <c r="N54" s="492"/>
      <c r="O54" s="9"/>
      <c r="P54" s="9"/>
      <c r="Q54" s="9"/>
      <c r="R54" s="9"/>
      <c r="S54" s="9"/>
      <c r="T54" s="9"/>
      <c r="U54" s="9"/>
      <c r="V54" s="9"/>
      <c r="W54" s="9"/>
    </row>
    <row r="55" spans="1:23" ht="36" customHeight="1" x14ac:dyDescent="0.5">
      <c r="A55" s="548" t="s">
        <v>394</v>
      </c>
      <c r="B55" s="573"/>
      <c r="C55" s="574"/>
      <c r="D55" s="600">
        <f>'Proforma - 20 Years'!C58</f>
        <v>0.5</v>
      </c>
      <c r="E55" s="601"/>
      <c r="F55" s="549" t="s">
        <v>395</v>
      </c>
      <c r="G55" s="549"/>
      <c r="H55" s="549"/>
      <c r="I55" s="587"/>
      <c r="J55" s="548" t="str">
        <f>IF(D55&lt;=50,"Yes","No")</f>
        <v>Yes</v>
      </c>
      <c r="K55" s="587"/>
      <c r="L55" s="543"/>
      <c r="M55" s="544"/>
      <c r="N55" s="545"/>
      <c r="O55" s="9"/>
      <c r="P55" s="9"/>
      <c r="Q55" s="9"/>
      <c r="R55" s="9"/>
      <c r="S55" s="9"/>
      <c r="T55" s="9"/>
      <c r="U55" s="9"/>
      <c r="V55" s="9"/>
      <c r="W55" s="9"/>
    </row>
    <row r="56" spans="1:23" ht="49.5" customHeight="1" x14ac:dyDescent="0.5">
      <c r="A56" s="548" t="s">
        <v>396</v>
      </c>
      <c r="B56" s="573"/>
      <c r="C56" s="574"/>
      <c r="D56" s="654">
        <f>'Proforma - 20 Years'!D53+'Proforma - 20 Years'!D54</f>
        <v>0</v>
      </c>
      <c r="E56" s="587"/>
      <c r="F56" s="549" t="s">
        <v>801</v>
      </c>
      <c r="G56" s="549"/>
      <c r="H56" s="549"/>
      <c r="I56" s="587"/>
      <c r="J56" s="548" t="str">
        <f>IF(D56&lt;=35000,"Yes","No")</f>
        <v>Yes</v>
      </c>
      <c r="K56" s="587"/>
      <c r="L56" s="543" t="s">
        <v>50</v>
      </c>
      <c r="M56" s="544"/>
      <c r="N56" s="545"/>
      <c r="O56" s="9"/>
      <c r="P56" s="9"/>
      <c r="Q56" s="9"/>
      <c r="R56" s="9"/>
      <c r="S56" s="9"/>
      <c r="T56" s="9"/>
      <c r="U56" s="9"/>
      <c r="V56" s="9"/>
      <c r="W56" s="9"/>
    </row>
    <row r="57" spans="1:23" ht="36" customHeight="1" x14ac:dyDescent="0.5">
      <c r="A57" s="548" t="s">
        <v>445</v>
      </c>
      <c r="B57" s="573"/>
      <c r="C57" s="574"/>
      <c r="D57" s="602"/>
      <c r="E57" s="603"/>
      <c r="F57" s="549"/>
      <c r="G57" s="549"/>
      <c r="H57" s="549"/>
      <c r="I57" s="587"/>
      <c r="J57" s="548"/>
      <c r="K57" s="587"/>
      <c r="L57" s="543"/>
      <c r="M57" s="544"/>
      <c r="N57" s="545"/>
      <c r="O57" s="9"/>
      <c r="P57" s="9"/>
      <c r="Q57" s="9"/>
      <c r="R57" s="9"/>
      <c r="S57" s="9"/>
      <c r="T57" s="9"/>
      <c r="U57" s="9"/>
      <c r="V57" s="9"/>
      <c r="W57" s="9"/>
    </row>
    <row r="58" spans="1:23" ht="30" hidden="1" customHeight="1" x14ac:dyDescent="0.5">
      <c r="A58" s="730" t="s">
        <v>446</v>
      </c>
      <c r="B58" s="731"/>
      <c r="C58" s="732"/>
      <c r="D58" s="733">
        <f>'Dev. Budget'!C22</f>
        <v>0</v>
      </c>
      <c r="E58" s="734"/>
      <c r="F58" s="606" t="s">
        <v>364</v>
      </c>
      <c r="G58" s="606"/>
      <c r="H58" s="606"/>
      <c r="I58" s="607"/>
      <c r="J58" s="562" t="str">
        <f>IF(D58&lt;=(0.05*('Dev. Budget'!C15+'Dev. Budget'!C17+'Dev. Budget'!C18+'Dev. Budget'!C19)),"Yes","No")</f>
        <v>Yes</v>
      </c>
      <c r="K58" s="607"/>
      <c r="L58" s="540"/>
      <c r="M58" s="541"/>
      <c r="N58" s="542"/>
      <c r="O58" s="9"/>
      <c r="P58" s="9"/>
      <c r="Q58" s="9"/>
      <c r="R58" s="9"/>
      <c r="S58" s="9"/>
      <c r="T58" s="9"/>
      <c r="U58" s="9"/>
      <c r="V58" s="9"/>
      <c r="W58" s="9"/>
    </row>
    <row r="59" spans="1:23" ht="112.5" customHeight="1" x14ac:dyDescent="0.5">
      <c r="A59" s="538" t="s">
        <v>366</v>
      </c>
      <c r="B59" s="575"/>
      <c r="C59" s="576"/>
      <c r="D59" s="735">
        <f>D68</f>
        <v>0</v>
      </c>
      <c r="E59" s="736"/>
      <c r="F59" s="548" t="s">
        <v>515</v>
      </c>
      <c r="G59" s="549"/>
      <c r="H59" s="549"/>
      <c r="I59" s="587"/>
      <c r="J59" s="548" t="str">
        <f>IF(D59&gt;1.2,"No","Yes")</f>
        <v>Yes</v>
      </c>
      <c r="K59" s="587"/>
      <c r="L59" s="543"/>
      <c r="M59" s="544"/>
      <c r="N59" s="545"/>
      <c r="O59" s="9"/>
      <c r="P59" s="9"/>
      <c r="Q59" s="9"/>
      <c r="R59" s="9"/>
      <c r="S59" s="9"/>
      <c r="T59" s="9"/>
      <c r="U59" s="9"/>
      <c r="V59" s="9"/>
      <c r="W59" s="9"/>
    </row>
    <row r="60" spans="1:23" ht="16.350000000000001" customHeight="1" x14ac:dyDescent="0.5">
      <c r="A60" s="737"/>
      <c r="B60" s="739"/>
      <c r="C60" s="738"/>
      <c r="D60" s="737"/>
      <c r="E60" s="738"/>
      <c r="F60" s="548" t="s">
        <v>365</v>
      </c>
      <c r="G60" s="549"/>
      <c r="H60" s="549"/>
      <c r="I60" s="587"/>
      <c r="J60" s="548" t="str">
        <f>IF(D59&lt;1.1,"No","Yes")</f>
        <v>No</v>
      </c>
      <c r="K60" s="587"/>
      <c r="L60" s="543"/>
      <c r="M60" s="604"/>
      <c r="N60" s="605"/>
      <c r="O60" s="9"/>
      <c r="P60" s="9"/>
      <c r="Q60" s="9"/>
      <c r="R60" s="9"/>
      <c r="S60" s="9"/>
      <c r="T60" s="9"/>
      <c r="U60" s="9"/>
      <c r="V60" s="9"/>
      <c r="W60" s="9"/>
    </row>
    <row r="61" spans="1:23" ht="36" customHeight="1" x14ac:dyDescent="0.5">
      <c r="A61" s="538" t="s">
        <v>458</v>
      </c>
      <c r="B61" s="575"/>
      <c r="C61" s="576"/>
      <c r="D61" s="728" t="s">
        <v>441</v>
      </c>
      <c r="E61" s="729"/>
      <c r="F61" s="597"/>
      <c r="G61" s="598"/>
      <c r="H61" s="598"/>
      <c r="I61" s="598"/>
      <c r="J61" s="598"/>
      <c r="K61" s="598"/>
      <c r="L61" s="598"/>
      <c r="M61" s="598"/>
      <c r="N61" s="599"/>
      <c r="O61" s="9"/>
      <c r="P61" s="9"/>
      <c r="Q61" s="9"/>
      <c r="R61" s="9"/>
      <c r="S61" s="9"/>
      <c r="T61" s="9"/>
      <c r="U61" s="9"/>
      <c r="V61" s="9"/>
      <c r="W61" s="9"/>
    </row>
    <row r="62" spans="1:23" ht="15.2" customHeight="1" x14ac:dyDescent="0.5">
      <c r="A62" s="548" t="s">
        <v>544</v>
      </c>
      <c r="B62" s="549"/>
      <c r="C62" s="587"/>
      <c r="D62" s="740" t="e">
        <f>'Year 1 Operating Budget'!D94</f>
        <v>#DIV/0!</v>
      </c>
      <c r="E62" s="596"/>
      <c r="F62" s="596" t="str">
        <f>IF(D61="Non-Targeted elevator", "5,670", IF(D61="Non-Targeted non elevator", "5,460", IF(D61="Large Family elevator","$5,250",IF(D61="Large Family non elevator","$5,040",IF(D61="Senior elevator","$5,250",IF(D61="Senior non elevator","$5,040",IF(D61="Special Needs elevator","$5,985",IF(D61="Special Needs non elevator","$5,775"))))))))</f>
        <v>$5,775</v>
      </c>
      <c r="G62" s="596"/>
      <c r="H62" s="596"/>
      <c r="I62" s="596"/>
      <c r="J62" s="596" t="e">
        <f>IF(D62&lt;=F62, "Yes", "No")</f>
        <v>#DIV/0!</v>
      </c>
      <c r="K62" s="596"/>
      <c r="L62" s="594"/>
      <c r="M62" s="594"/>
      <c r="N62" s="595"/>
      <c r="O62" s="9"/>
      <c r="S62" s="9"/>
      <c r="T62" s="9"/>
      <c r="U62" s="9"/>
      <c r="V62" s="9"/>
      <c r="W62" s="9"/>
    </row>
    <row r="63" spans="1:23" ht="7.5" customHeight="1" x14ac:dyDescent="0.5">
      <c r="A63" s="8"/>
      <c r="B63" s="9"/>
      <c r="C63" s="9"/>
      <c r="D63" s="9"/>
      <c r="E63" s="9"/>
      <c r="F63" s="9"/>
      <c r="G63" s="9"/>
      <c r="H63" s="9"/>
      <c r="I63" s="9"/>
      <c r="J63" s="9"/>
      <c r="K63" s="9"/>
      <c r="L63" s="9"/>
      <c r="M63" s="9"/>
      <c r="N63" s="9"/>
      <c r="O63" s="9"/>
      <c r="P63" s="9"/>
      <c r="Q63" s="9"/>
      <c r="R63" s="9"/>
      <c r="S63" s="9"/>
      <c r="T63" s="9"/>
      <c r="U63" s="9"/>
      <c r="V63" s="9"/>
      <c r="W63" s="9"/>
    </row>
    <row r="64" spans="1:23" ht="16.350000000000001" customHeight="1" x14ac:dyDescent="0.5">
      <c r="A64" s="720" t="s">
        <v>630</v>
      </c>
      <c r="B64" s="721"/>
      <c r="C64" s="721"/>
      <c r="D64" s="721"/>
      <c r="E64" s="721"/>
      <c r="F64" s="9"/>
      <c r="G64" s="9"/>
      <c r="H64" s="9"/>
      <c r="I64" s="9"/>
      <c r="J64" s="9"/>
      <c r="K64" s="9"/>
      <c r="L64" s="9"/>
      <c r="M64" s="9"/>
      <c r="N64" s="9"/>
      <c r="O64" s="9"/>
      <c r="P64" s="9"/>
      <c r="Q64" s="9"/>
      <c r="R64" s="9"/>
      <c r="S64" s="9"/>
      <c r="T64" s="9"/>
      <c r="U64" s="9"/>
      <c r="V64" s="9"/>
      <c r="W64" s="9"/>
    </row>
    <row r="65" spans="1:23" ht="16.350000000000001" customHeight="1" x14ac:dyDescent="0.5">
      <c r="A65" s="9"/>
      <c r="B65" s="9"/>
      <c r="C65" s="9"/>
      <c r="D65" s="510" t="s">
        <v>199</v>
      </c>
      <c r="E65" s="510" t="s">
        <v>203</v>
      </c>
      <c r="F65" s="510" t="s">
        <v>208</v>
      </c>
      <c r="G65" s="510" t="s">
        <v>213</v>
      </c>
      <c r="H65" s="510" t="s">
        <v>218</v>
      </c>
      <c r="I65" s="8"/>
      <c r="J65" s="722" t="s">
        <v>477</v>
      </c>
      <c r="K65" s="723"/>
      <c r="L65" s="9"/>
      <c r="M65" s="9"/>
      <c r="N65" s="9"/>
      <c r="O65" s="9"/>
      <c r="P65" s="9"/>
      <c r="Q65" s="9"/>
      <c r="R65" s="9"/>
      <c r="S65" s="9"/>
      <c r="T65" s="9"/>
      <c r="U65" s="9"/>
      <c r="V65" s="9"/>
      <c r="W65" s="9"/>
    </row>
    <row r="66" spans="1:23" ht="16.350000000000001" customHeight="1" x14ac:dyDescent="0.5">
      <c r="A66" s="552" t="s">
        <v>631</v>
      </c>
      <c r="B66" s="553"/>
      <c r="C66" s="554"/>
      <c r="D66" s="511">
        <f>'Proforma - 20 Years'!D47</f>
        <v>0</v>
      </c>
      <c r="E66" s="511">
        <f>'Proforma - 20 Years'!H47</f>
        <v>0</v>
      </c>
      <c r="F66" s="511">
        <f>Summary!M46</f>
        <v>0</v>
      </c>
      <c r="G66" s="511">
        <f>'Proforma - 20 Years'!R52</f>
        <v>0</v>
      </c>
      <c r="H66" s="511">
        <f>'Proforma - 20 Years'!W47</f>
        <v>0</v>
      </c>
      <c r="I66" s="8"/>
      <c r="J66" s="724">
        <f>SUM('Proforma - 20 Years'!D47:W47)</f>
        <v>0</v>
      </c>
      <c r="K66" s="725"/>
      <c r="L66" s="9"/>
      <c r="M66" s="9"/>
      <c r="N66" s="9"/>
      <c r="O66" s="9"/>
      <c r="P66" s="9"/>
      <c r="Q66" s="9"/>
      <c r="R66" s="9"/>
      <c r="S66" s="9"/>
      <c r="T66" s="9"/>
      <c r="U66" s="9"/>
      <c r="V66" s="9"/>
      <c r="W66" s="9"/>
    </row>
    <row r="67" spans="1:23" ht="16.350000000000001" customHeight="1" x14ac:dyDescent="0.5">
      <c r="A67" s="552" t="s">
        <v>265</v>
      </c>
      <c r="B67" s="553"/>
      <c r="C67" s="554"/>
      <c r="D67" s="512">
        <f>'Proforma - 20 Years'!D58</f>
        <v>0</v>
      </c>
      <c r="E67" s="512">
        <f>'Proforma - 20 Years'!H58</f>
        <v>0</v>
      </c>
      <c r="F67" s="512">
        <f>'Proforma - 20 Years'!M58</f>
        <v>0</v>
      </c>
      <c r="G67" s="513">
        <f>'Proforma - 20 Years'!R58</f>
        <v>0</v>
      </c>
      <c r="H67" s="512">
        <f>'Proforma - 20 Years'!W58</f>
        <v>0</v>
      </c>
      <c r="I67" s="8"/>
      <c r="J67" s="726">
        <f>SUM('Proforma - 20 Years'!D58:W58)</f>
        <v>0</v>
      </c>
      <c r="K67" s="727"/>
      <c r="L67" s="9"/>
      <c r="M67" s="9"/>
      <c r="N67" s="9"/>
      <c r="O67" s="9"/>
      <c r="P67" s="9"/>
      <c r="Q67" s="9"/>
      <c r="R67" s="9"/>
      <c r="S67" s="9"/>
      <c r="T67" s="9"/>
      <c r="U67" s="9"/>
      <c r="V67" s="9"/>
      <c r="W67" s="9"/>
    </row>
    <row r="68" spans="1:23" ht="16.45" customHeight="1" x14ac:dyDescent="0.5">
      <c r="A68" s="552" t="s">
        <v>350</v>
      </c>
      <c r="B68" s="553"/>
      <c r="C68" s="554"/>
      <c r="D68" s="514">
        <f>'Proforma - 20 Years'!D49</f>
        <v>0</v>
      </c>
      <c r="E68" s="515">
        <f>'Proforma - 20 Years'!H49</f>
        <v>0</v>
      </c>
      <c r="F68" s="515">
        <f>'Proforma - 20 Years'!M49</f>
        <v>0</v>
      </c>
      <c r="G68" s="515">
        <f>'Proforma - 20 Years'!R49</f>
        <v>0</v>
      </c>
      <c r="H68" s="515">
        <f>'Proforma - 20 Years'!W49</f>
        <v>0</v>
      </c>
      <c r="I68" s="9"/>
      <c r="J68" s="9"/>
      <c r="K68" s="9"/>
      <c r="L68" s="9"/>
      <c r="M68" s="9"/>
      <c r="N68" s="9"/>
      <c r="O68" s="9"/>
      <c r="P68" s="9"/>
      <c r="Q68" s="9"/>
      <c r="R68" s="9"/>
      <c r="S68" s="9"/>
      <c r="T68" s="9"/>
      <c r="U68" s="9"/>
      <c r="V68" s="9"/>
      <c r="W68" s="9"/>
    </row>
    <row r="69" spans="1:23" ht="16.350000000000001" customHeight="1" x14ac:dyDescent="0.5">
      <c r="A69" s="8"/>
      <c r="B69" s="8"/>
      <c r="C69" s="8"/>
      <c r="D69" s="8"/>
      <c r="E69" s="8"/>
      <c r="F69" s="516"/>
      <c r="G69" s="516"/>
      <c r="H69" s="8"/>
      <c r="I69" s="9"/>
      <c r="J69" s="9"/>
      <c r="K69" s="9"/>
      <c r="L69" s="9"/>
      <c r="M69" s="9"/>
      <c r="N69" s="9"/>
      <c r="O69" s="9"/>
      <c r="P69" s="9"/>
      <c r="Q69" s="9"/>
      <c r="R69" s="9"/>
      <c r="S69" s="9"/>
      <c r="T69" s="9"/>
      <c r="U69" s="9"/>
      <c r="V69" s="9"/>
      <c r="W69" s="9"/>
    </row>
    <row r="70" spans="1:23" ht="16.350000000000001" hidden="1" customHeight="1" x14ac:dyDescent="0.5">
      <c r="A70" s="10" t="s">
        <v>535</v>
      </c>
      <c r="B70" s="11"/>
      <c r="C70" s="11"/>
      <c r="D70" s="11"/>
      <c r="E70" s="11"/>
      <c r="F70" s="11"/>
      <c r="G70" s="11"/>
      <c r="H70" s="11"/>
      <c r="I70" s="11"/>
      <c r="J70" s="11"/>
      <c r="K70" s="11"/>
      <c r="L70" s="11"/>
      <c r="M70" s="11"/>
      <c r="N70" s="12"/>
      <c r="O70" s="9"/>
      <c r="P70" s="9"/>
      <c r="Q70" s="9"/>
      <c r="R70" s="9"/>
      <c r="S70" s="9"/>
      <c r="T70" s="9"/>
      <c r="U70" s="9"/>
      <c r="V70" s="9"/>
      <c r="W70" s="9"/>
    </row>
    <row r="71" spans="1:23" ht="16.350000000000001" hidden="1" customHeight="1" x14ac:dyDescent="0.5">
      <c r="A71" s="517"/>
      <c r="B71" s="696" t="s">
        <v>0</v>
      </c>
      <c r="C71" s="697"/>
      <c r="D71" s="697"/>
      <c r="E71" s="697"/>
      <c r="F71" s="697"/>
      <c r="G71" s="697"/>
      <c r="H71" s="698"/>
      <c r="I71" s="8"/>
      <c r="J71" s="9"/>
      <c r="K71" s="9"/>
      <c r="L71" s="9"/>
      <c r="M71" s="9"/>
      <c r="N71" s="9"/>
      <c r="O71" s="9"/>
      <c r="P71" s="9"/>
      <c r="Q71" s="9"/>
      <c r="R71" s="9"/>
      <c r="S71" s="9"/>
      <c r="T71" s="9"/>
      <c r="U71" s="9"/>
      <c r="V71" s="9"/>
      <c r="W71" s="9"/>
    </row>
    <row r="72" spans="1:23" ht="16.350000000000001" hidden="1" customHeight="1" x14ac:dyDescent="0.5">
      <c r="A72" s="517"/>
      <c r="B72" s="696" t="s">
        <v>1</v>
      </c>
      <c r="C72" s="697"/>
      <c r="D72" s="697"/>
      <c r="E72" s="697"/>
      <c r="F72" s="697"/>
      <c r="G72" s="697"/>
      <c r="H72" s="698"/>
      <c r="I72" s="8"/>
      <c r="J72" s="9"/>
      <c r="K72" s="9"/>
      <c r="L72" s="9"/>
      <c r="M72" s="9"/>
      <c r="N72" s="9"/>
      <c r="O72" s="9"/>
      <c r="P72" s="9"/>
      <c r="Q72" s="9"/>
      <c r="R72" s="9"/>
      <c r="S72" s="9"/>
      <c r="T72" s="9"/>
      <c r="U72" s="9"/>
      <c r="V72" s="9"/>
      <c r="W72" s="9"/>
    </row>
    <row r="73" spans="1:23" ht="16.350000000000001" hidden="1" customHeight="1" x14ac:dyDescent="0.5">
      <c r="A73" s="517"/>
      <c r="B73" s="696" t="s">
        <v>2</v>
      </c>
      <c r="C73" s="697"/>
      <c r="D73" s="697"/>
      <c r="E73" s="697"/>
      <c r="F73" s="697"/>
      <c r="G73" s="697"/>
      <c r="H73" s="698"/>
      <c r="I73" s="8"/>
      <c r="J73" s="9"/>
      <c r="K73" s="9"/>
      <c r="L73" s="9"/>
      <c r="M73" s="9"/>
      <c r="N73" s="9"/>
      <c r="O73" s="9"/>
      <c r="P73" s="9"/>
      <c r="Q73" s="9"/>
      <c r="R73" s="9"/>
      <c r="S73" s="9"/>
      <c r="T73" s="9"/>
      <c r="U73" s="9"/>
      <c r="V73" s="9"/>
      <c r="W73" s="9"/>
    </row>
    <row r="74" spans="1:23" ht="16.350000000000001" hidden="1" customHeight="1" x14ac:dyDescent="0.5">
      <c r="A74" s="9"/>
      <c r="B74" s="9"/>
      <c r="C74" s="9"/>
      <c r="D74" s="9"/>
      <c r="E74" s="9"/>
      <c r="F74" s="9"/>
      <c r="G74" s="9"/>
      <c r="H74" s="9"/>
      <c r="I74" s="9"/>
      <c r="J74" s="9"/>
      <c r="K74" s="9"/>
      <c r="L74" s="9"/>
      <c r="M74" s="9"/>
      <c r="N74" s="9"/>
      <c r="O74" s="9"/>
      <c r="P74" s="9"/>
      <c r="Q74" s="9"/>
      <c r="R74" s="9"/>
      <c r="S74" s="9"/>
      <c r="T74" s="9"/>
      <c r="U74" s="9"/>
      <c r="V74" s="9"/>
      <c r="W74" s="9"/>
    </row>
    <row r="75" spans="1:23" ht="16.350000000000001" hidden="1" customHeight="1" x14ac:dyDescent="0.5">
      <c r="A75" s="10" t="s">
        <v>429</v>
      </c>
      <c r="B75" s="11"/>
      <c r="C75" s="11"/>
      <c r="D75" s="11"/>
      <c r="E75" s="11"/>
      <c r="F75" s="11"/>
      <c r="G75" s="11"/>
      <c r="H75" s="11"/>
      <c r="I75" s="11"/>
      <c r="J75" s="11"/>
      <c r="K75" s="11"/>
      <c r="L75" s="11"/>
      <c r="M75" s="11"/>
      <c r="N75" s="12"/>
      <c r="O75" s="9"/>
      <c r="P75" s="9"/>
      <c r="Q75" s="9"/>
      <c r="R75" s="9"/>
      <c r="S75" s="9"/>
      <c r="T75" s="9"/>
      <c r="U75" s="9"/>
      <c r="V75" s="9"/>
      <c r="W75" s="9"/>
    </row>
    <row r="76" spans="1:23" ht="16.350000000000001" hidden="1" customHeight="1" x14ac:dyDescent="0.5">
      <c r="A76" s="517"/>
      <c r="B76" s="520" t="s">
        <v>430</v>
      </c>
      <c r="C76" s="536"/>
      <c r="D76" s="536"/>
      <c r="E76" s="536"/>
      <c r="F76" s="536"/>
      <c r="G76" s="536"/>
      <c r="H76" s="536"/>
      <c r="I76" s="536"/>
      <c r="J76" s="536"/>
      <c r="K76" s="536"/>
      <c r="L76" s="536"/>
      <c r="M76" s="536"/>
      <c r="N76" s="537"/>
      <c r="O76" s="9"/>
      <c r="P76" s="9"/>
      <c r="Q76" s="9"/>
      <c r="R76" s="9"/>
      <c r="S76" s="9"/>
      <c r="T76" s="9"/>
      <c r="U76" s="9"/>
      <c r="V76" s="9"/>
      <c r="W76" s="9"/>
    </row>
    <row r="77" spans="1:23" ht="16.350000000000001" hidden="1" customHeight="1" x14ac:dyDescent="0.5">
      <c r="A77" s="9"/>
      <c r="B77" s="520" t="s">
        <v>432</v>
      </c>
      <c r="C77" s="536"/>
      <c r="D77" s="536"/>
      <c r="E77" s="536"/>
      <c r="F77" s="536"/>
      <c r="G77" s="536"/>
      <c r="H77" s="536"/>
      <c r="I77" s="536"/>
      <c r="J77" s="536"/>
      <c r="K77" s="536"/>
      <c r="L77" s="536"/>
      <c r="M77" s="536"/>
      <c r="N77" s="537"/>
      <c r="O77" s="9"/>
      <c r="P77" s="9"/>
      <c r="Q77" s="9"/>
      <c r="R77" s="9"/>
      <c r="S77" s="9"/>
      <c r="T77" s="9"/>
      <c r="U77" s="9"/>
      <c r="V77" s="9"/>
      <c r="W77" s="9"/>
    </row>
    <row r="78" spans="1:23" ht="16.350000000000001" hidden="1" customHeight="1" x14ac:dyDescent="0.5">
      <c r="A78" s="9"/>
      <c r="B78" s="678"/>
      <c r="C78" s="679"/>
      <c r="D78" s="679"/>
      <c r="E78" s="679"/>
      <c r="F78" s="679"/>
      <c r="G78" s="679"/>
      <c r="H78" s="679"/>
      <c r="I78" s="679"/>
      <c r="J78" s="679"/>
      <c r="K78" s="679"/>
      <c r="L78" s="679"/>
      <c r="M78" s="679"/>
      <c r="N78" s="680"/>
      <c r="O78" s="9"/>
      <c r="P78" s="9"/>
      <c r="Q78" s="9"/>
      <c r="R78" s="9"/>
      <c r="S78" s="9"/>
      <c r="T78" s="9"/>
      <c r="U78" s="9"/>
      <c r="V78" s="9"/>
      <c r="W78" s="9"/>
    </row>
    <row r="79" spans="1:23" ht="16.350000000000001" hidden="1" customHeight="1" x14ac:dyDescent="0.5">
      <c r="A79" s="8"/>
      <c r="B79" s="681"/>
      <c r="C79" s="682"/>
      <c r="D79" s="682"/>
      <c r="E79" s="682"/>
      <c r="F79" s="682"/>
      <c r="G79" s="682"/>
      <c r="H79" s="682"/>
      <c r="I79" s="682"/>
      <c r="J79" s="682"/>
      <c r="K79" s="682"/>
      <c r="L79" s="682"/>
      <c r="M79" s="682"/>
      <c r="N79" s="683"/>
      <c r="O79" s="9"/>
      <c r="P79" s="9"/>
      <c r="Q79" s="9"/>
      <c r="R79" s="9"/>
      <c r="S79" s="9"/>
      <c r="T79" s="9"/>
      <c r="U79" s="9"/>
      <c r="V79" s="9"/>
      <c r="W79" s="9"/>
    </row>
    <row r="80" spans="1:23" ht="16.350000000000001" hidden="1" customHeight="1" x14ac:dyDescent="0.5">
      <c r="A80" s="9"/>
      <c r="B80" s="684"/>
      <c r="C80" s="685"/>
      <c r="D80" s="685"/>
      <c r="E80" s="685"/>
      <c r="F80" s="685"/>
      <c r="G80" s="685"/>
      <c r="H80" s="685"/>
      <c r="I80" s="685"/>
      <c r="J80" s="685"/>
      <c r="K80" s="685"/>
      <c r="L80" s="685"/>
      <c r="M80" s="685"/>
      <c r="N80" s="686"/>
      <c r="Q80" s="9"/>
      <c r="R80" s="9"/>
      <c r="S80" s="9"/>
      <c r="T80" s="9"/>
      <c r="U80" s="9"/>
      <c r="V80" s="9"/>
      <c r="W80" s="9"/>
    </row>
    <row r="81" spans="1:23" ht="16.350000000000001" hidden="1" customHeight="1" x14ac:dyDescent="0.5">
      <c r="A81" s="517"/>
      <c r="B81" s="520" t="s">
        <v>431</v>
      </c>
      <c r="C81" s="536"/>
      <c r="D81" s="536"/>
      <c r="E81" s="536"/>
      <c r="F81" s="536"/>
      <c r="G81" s="536"/>
      <c r="H81" s="536"/>
      <c r="I81" s="536"/>
      <c r="J81" s="536"/>
      <c r="K81" s="536"/>
      <c r="L81" s="536"/>
      <c r="M81" s="536"/>
      <c r="N81" s="537"/>
      <c r="O81" s="9"/>
      <c r="Q81" s="9"/>
      <c r="R81" s="9"/>
      <c r="S81" s="9"/>
      <c r="T81" s="9"/>
      <c r="U81" s="9"/>
      <c r="V81" s="9"/>
      <c r="W81" s="9"/>
    </row>
    <row r="82" spans="1:23" ht="31.5" hidden="1" customHeight="1" x14ac:dyDescent="0.5">
      <c r="A82" s="518"/>
      <c r="B82" s="520" t="s">
        <v>536</v>
      </c>
      <c r="C82" s="536"/>
      <c r="D82" s="536"/>
      <c r="E82" s="536"/>
      <c r="F82" s="536"/>
      <c r="G82" s="536"/>
      <c r="H82" s="536"/>
      <c r="I82" s="536"/>
      <c r="J82" s="536"/>
      <c r="K82" s="536"/>
      <c r="L82" s="536"/>
      <c r="M82" s="536"/>
      <c r="N82" s="537"/>
      <c r="O82" s="9"/>
      <c r="Q82" s="9"/>
      <c r="R82" s="9"/>
      <c r="S82" s="9"/>
      <c r="T82" s="9"/>
      <c r="U82" s="9"/>
      <c r="V82" s="9"/>
      <c r="W82" s="9"/>
    </row>
    <row r="83" spans="1:23" ht="16.350000000000001" hidden="1" customHeight="1" x14ac:dyDescent="0.5">
      <c r="A83" s="9"/>
      <c r="B83" s="9"/>
      <c r="C83" s="9"/>
      <c r="D83" s="9"/>
      <c r="E83" s="9"/>
      <c r="F83" s="9"/>
      <c r="G83" s="9"/>
      <c r="H83" s="9"/>
      <c r="I83" s="9"/>
      <c r="J83" s="9"/>
      <c r="K83" s="9"/>
      <c r="L83" s="9"/>
      <c r="M83" s="9"/>
      <c r="N83" s="9"/>
      <c r="O83" s="9"/>
      <c r="P83" s="9"/>
      <c r="Q83" s="9"/>
      <c r="R83" s="9"/>
      <c r="S83" s="9"/>
      <c r="T83" s="9"/>
      <c r="U83" s="9"/>
      <c r="V83" s="9"/>
      <c r="W83" s="9"/>
    </row>
    <row r="84" spans="1:23" ht="16.350000000000001" hidden="1" customHeight="1" x14ac:dyDescent="0.5">
      <c r="A84" s="10" t="s">
        <v>433</v>
      </c>
      <c r="B84" s="11"/>
      <c r="C84" s="11"/>
      <c r="D84" s="11"/>
      <c r="E84" s="11"/>
      <c r="F84" s="11"/>
      <c r="G84" s="11"/>
      <c r="H84" s="11"/>
      <c r="I84" s="11"/>
      <c r="J84" s="11"/>
      <c r="K84" s="11"/>
      <c r="L84" s="11"/>
      <c r="M84" s="11"/>
      <c r="N84" s="12"/>
      <c r="O84" s="9"/>
      <c r="P84" s="9"/>
      <c r="Q84" s="9"/>
      <c r="R84" s="9"/>
      <c r="S84" s="9"/>
      <c r="T84" s="9"/>
      <c r="U84" s="9"/>
      <c r="V84" s="9"/>
      <c r="W84" s="9"/>
    </row>
    <row r="85" spans="1:23" ht="32.25" hidden="1" customHeight="1" x14ac:dyDescent="0.5">
      <c r="A85" s="520" t="s">
        <v>552</v>
      </c>
      <c r="B85" s="536"/>
      <c r="C85" s="536"/>
      <c r="D85" s="536"/>
      <c r="E85" s="536"/>
      <c r="F85" s="536"/>
      <c r="G85" s="536"/>
      <c r="H85" s="536"/>
      <c r="I85" s="536"/>
      <c r="J85" s="536"/>
      <c r="K85" s="536"/>
      <c r="L85" s="536"/>
      <c r="M85" s="536"/>
      <c r="N85" s="537"/>
      <c r="O85" s="9"/>
      <c r="P85" s="9"/>
      <c r="Q85" s="9"/>
      <c r="R85" s="9"/>
      <c r="S85" s="9"/>
      <c r="T85" s="9"/>
      <c r="U85" s="9"/>
      <c r="V85" s="9"/>
      <c r="W85" s="9"/>
    </row>
    <row r="86" spans="1:23" ht="16.350000000000001" hidden="1" customHeight="1" x14ac:dyDescent="0.5">
      <c r="A86" s="519"/>
      <c r="B86" s="9" t="s">
        <v>461</v>
      </c>
      <c r="C86" s="9"/>
      <c r="D86" s="9"/>
      <c r="E86" s="9"/>
      <c r="F86" s="9"/>
      <c r="G86" s="9"/>
      <c r="H86" s="9"/>
      <c r="I86" s="9"/>
      <c r="J86" s="9"/>
      <c r="K86" s="9"/>
      <c r="L86" s="9"/>
      <c r="M86" s="9"/>
      <c r="N86" s="9"/>
      <c r="O86" s="9"/>
      <c r="P86" s="9"/>
      <c r="Q86" s="9"/>
      <c r="R86" s="9"/>
      <c r="S86" s="9"/>
      <c r="T86" s="9"/>
      <c r="U86" s="9"/>
      <c r="V86" s="9"/>
      <c r="W86" s="9"/>
    </row>
    <row r="87" spans="1:23" ht="16.350000000000001" hidden="1" customHeight="1" x14ac:dyDescent="0.5">
      <c r="A87" s="9"/>
      <c r="B87" s="9" t="s">
        <v>524</v>
      </c>
      <c r="C87" s="9"/>
      <c r="D87" s="9"/>
      <c r="E87" s="9"/>
      <c r="F87" s="9"/>
      <c r="G87" s="9"/>
      <c r="H87" s="9"/>
      <c r="I87" s="9"/>
      <c r="J87" s="9"/>
      <c r="K87" s="9"/>
      <c r="L87" s="9"/>
      <c r="M87" s="9"/>
      <c r="N87" s="9"/>
      <c r="O87" s="9"/>
      <c r="P87" s="9"/>
      <c r="Q87" s="9"/>
      <c r="R87" s="9"/>
      <c r="S87" s="9"/>
      <c r="T87" s="9"/>
      <c r="U87" s="9"/>
      <c r="V87" s="9"/>
      <c r="W87" s="9"/>
    </row>
    <row r="88" spans="1:23" ht="16.350000000000001" hidden="1" customHeight="1" x14ac:dyDescent="0.5">
      <c r="A88" s="9"/>
      <c r="B88" s="687"/>
      <c r="C88" s="688"/>
      <c r="D88" s="688"/>
      <c r="E88" s="688"/>
      <c r="F88" s="688"/>
      <c r="G88" s="688"/>
      <c r="H88" s="688"/>
      <c r="I88" s="688"/>
      <c r="J88" s="688"/>
      <c r="K88" s="688"/>
      <c r="L88" s="688"/>
      <c r="M88" s="688"/>
      <c r="N88" s="689"/>
      <c r="O88" s="9"/>
      <c r="P88" s="9"/>
      <c r="Q88" s="9"/>
      <c r="R88" s="9"/>
      <c r="S88" s="9"/>
      <c r="T88" s="9"/>
      <c r="U88" s="9"/>
      <c r="V88" s="9"/>
      <c r="W88" s="9"/>
    </row>
    <row r="89" spans="1:23" ht="16.350000000000001" hidden="1" customHeight="1" x14ac:dyDescent="0.5">
      <c r="A89" s="9"/>
      <c r="B89" s="690"/>
      <c r="C89" s="691"/>
      <c r="D89" s="691"/>
      <c r="E89" s="691"/>
      <c r="F89" s="691"/>
      <c r="G89" s="691"/>
      <c r="H89" s="691"/>
      <c r="I89" s="691"/>
      <c r="J89" s="691"/>
      <c r="K89" s="691"/>
      <c r="L89" s="691"/>
      <c r="M89" s="691"/>
      <c r="N89" s="692"/>
      <c r="O89" s="9"/>
      <c r="P89" s="9"/>
      <c r="Q89" s="9"/>
      <c r="R89" s="9"/>
      <c r="S89" s="9"/>
      <c r="T89" s="9"/>
      <c r="U89" s="9"/>
      <c r="V89" s="9"/>
      <c r="W89" s="9"/>
    </row>
    <row r="90" spans="1:23" ht="16.350000000000001" hidden="1" customHeight="1" x14ac:dyDescent="0.5">
      <c r="A90" s="9"/>
      <c r="B90" s="693"/>
      <c r="C90" s="694"/>
      <c r="D90" s="694"/>
      <c r="E90" s="694"/>
      <c r="F90" s="694"/>
      <c r="G90" s="694"/>
      <c r="H90" s="694"/>
      <c r="I90" s="694"/>
      <c r="J90" s="694"/>
      <c r="K90" s="694"/>
      <c r="L90" s="694"/>
      <c r="M90" s="694"/>
      <c r="N90" s="695"/>
      <c r="O90" s="9"/>
      <c r="P90" s="9"/>
      <c r="Q90" s="9"/>
      <c r="R90" s="9"/>
      <c r="S90" s="9"/>
      <c r="T90" s="9"/>
      <c r="U90" s="9"/>
      <c r="V90" s="9"/>
      <c r="W90" s="9"/>
    </row>
    <row r="91" spans="1:23" s="8" customFormat="1" ht="15.75" hidden="1" x14ac:dyDescent="0.5">
      <c r="A91" s="150" t="s">
        <v>547</v>
      </c>
      <c r="B91" s="11"/>
      <c r="C91" s="11"/>
      <c r="D91" s="11"/>
      <c r="E91" s="11"/>
      <c r="F91" s="11"/>
      <c r="G91" s="11"/>
      <c r="H91" s="11"/>
      <c r="I91" s="11"/>
      <c r="J91" s="11"/>
      <c r="K91" s="11"/>
      <c r="L91" s="11"/>
      <c r="M91" s="11"/>
      <c r="N91" s="12"/>
      <c r="O91" s="9"/>
      <c r="P91" s="9"/>
      <c r="Q91" s="9"/>
      <c r="R91" s="9"/>
      <c r="S91" s="9"/>
      <c r="T91" s="9"/>
      <c r="U91" s="9"/>
      <c r="V91" s="9"/>
      <c r="W91" s="9"/>
    </row>
    <row r="92" spans="1:23" s="8" customFormat="1" ht="82.5" hidden="1" customHeight="1" x14ac:dyDescent="0.5">
      <c r="A92" s="520" t="s">
        <v>570</v>
      </c>
      <c r="B92" s="536"/>
      <c r="C92" s="536"/>
      <c r="D92" s="536"/>
      <c r="E92" s="536"/>
      <c r="F92" s="536"/>
      <c r="G92" s="536"/>
      <c r="H92" s="536"/>
      <c r="I92" s="536"/>
      <c r="J92" s="536"/>
      <c r="K92" s="536"/>
      <c r="L92" s="536"/>
      <c r="M92" s="536"/>
      <c r="N92" s="537"/>
      <c r="O92" s="9"/>
      <c r="P92" s="9"/>
      <c r="Q92" s="9"/>
      <c r="R92" s="9"/>
      <c r="S92" s="9"/>
      <c r="T92" s="9"/>
      <c r="U92" s="9"/>
      <c r="V92" s="9"/>
      <c r="W92" s="9"/>
    </row>
    <row r="93" spans="1:23" s="8" customFormat="1" ht="31.5" hidden="1" customHeight="1" x14ac:dyDescent="0.5">
      <c r="A93" s="519"/>
      <c r="B93" s="520" t="s">
        <v>576</v>
      </c>
      <c r="C93" s="536"/>
      <c r="D93" s="536"/>
      <c r="E93" s="536"/>
      <c r="F93" s="536"/>
      <c r="G93" s="536"/>
      <c r="H93" s="536"/>
      <c r="I93" s="536"/>
      <c r="J93" s="536"/>
      <c r="K93" s="536"/>
      <c r="L93" s="536"/>
      <c r="M93" s="536"/>
      <c r="N93" s="537"/>
      <c r="O93" s="9"/>
      <c r="P93" s="9"/>
      <c r="Q93" s="9"/>
      <c r="R93" s="9"/>
      <c r="S93" s="9"/>
      <c r="T93" s="9"/>
      <c r="U93" s="9"/>
      <c r="V93" s="9"/>
      <c r="W93" s="9"/>
    </row>
    <row r="94" spans="1:23" s="8" customFormat="1" ht="48" hidden="1" customHeight="1" x14ac:dyDescent="0.5">
      <c r="A94" s="519"/>
      <c r="B94" s="520" t="s">
        <v>611</v>
      </c>
      <c r="C94" s="536"/>
      <c r="D94" s="536"/>
      <c r="E94" s="536"/>
      <c r="F94" s="536"/>
      <c r="G94" s="536"/>
      <c r="H94" s="536"/>
      <c r="I94" s="536"/>
      <c r="J94" s="536"/>
      <c r="K94" s="536"/>
      <c r="L94" s="536"/>
      <c r="M94" s="536"/>
      <c r="N94" s="537"/>
      <c r="O94" s="9"/>
      <c r="P94" s="9"/>
      <c r="Q94" s="9"/>
      <c r="R94" s="9"/>
      <c r="S94" s="9"/>
      <c r="T94" s="9"/>
      <c r="U94" s="9"/>
      <c r="V94" s="9"/>
      <c r="W94" s="9"/>
    </row>
    <row r="95" spans="1:23" s="8" customFormat="1" ht="15.75" hidden="1" customHeight="1" x14ac:dyDescent="0.5">
      <c r="A95" s="519"/>
      <c r="B95" s="520" t="s">
        <v>548</v>
      </c>
      <c r="C95" s="536"/>
      <c r="D95" s="536"/>
      <c r="E95" s="536"/>
      <c r="F95" s="536"/>
      <c r="G95" s="536"/>
      <c r="H95" s="536"/>
      <c r="I95" s="536"/>
      <c r="J95" s="536"/>
      <c r="K95" s="536"/>
      <c r="L95" s="536"/>
      <c r="M95" s="536"/>
      <c r="N95" s="537"/>
      <c r="O95" s="9"/>
      <c r="P95" s="9"/>
      <c r="Q95" s="9"/>
      <c r="R95" s="9"/>
      <c r="S95" s="9"/>
      <c r="T95" s="9"/>
      <c r="U95" s="9"/>
      <c r="V95" s="9"/>
      <c r="W95" s="9"/>
    </row>
    <row r="96" spans="1:23" s="8" customFormat="1" ht="15.75" x14ac:dyDescent="0.5">
      <c r="A96" s="745" t="s">
        <v>699</v>
      </c>
      <c r="B96" s="746"/>
      <c r="C96" s="746"/>
      <c r="D96" s="746"/>
      <c r="E96" s="746"/>
      <c r="F96" s="746"/>
      <c r="G96" s="746"/>
      <c r="H96" s="746"/>
      <c r="I96" s="746"/>
      <c r="J96" s="746"/>
      <c r="K96" s="746"/>
      <c r="L96" s="746"/>
      <c r="M96" s="746"/>
      <c r="N96" s="747"/>
      <c r="O96" s="9"/>
      <c r="P96" s="9"/>
      <c r="Q96" s="9"/>
      <c r="R96" s="9"/>
      <c r="S96" s="9"/>
      <c r="T96" s="9"/>
      <c r="U96" s="9"/>
      <c r="V96" s="9"/>
      <c r="W96" s="9"/>
    </row>
    <row r="97" spans="1:23" s="8" customFormat="1" ht="124.9" customHeight="1" x14ac:dyDescent="0.5">
      <c r="A97" s="741" t="s">
        <v>701</v>
      </c>
      <c r="B97" s="521"/>
      <c r="C97" s="521"/>
      <c r="D97" s="521"/>
      <c r="E97" s="521"/>
      <c r="F97" s="521"/>
      <c r="G97" s="521"/>
      <c r="H97" s="522"/>
      <c r="I97" s="742"/>
      <c r="J97" s="743"/>
      <c r="K97" s="743"/>
      <c r="L97" s="743"/>
      <c r="M97" s="743"/>
      <c r="N97" s="744"/>
      <c r="O97" s="9"/>
      <c r="P97" s="9"/>
      <c r="Q97" s="9"/>
      <c r="R97" s="9"/>
      <c r="S97" s="9"/>
      <c r="T97" s="9"/>
      <c r="U97" s="9"/>
      <c r="V97" s="9"/>
      <c r="W97" s="9"/>
    </row>
    <row r="98" spans="1:23" s="8" customFormat="1" ht="64.900000000000006" customHeight="1" x14ac:dyDescent="0.5">
      <c r="A98" s="741" t="s">
        <v>592</v>
      </c>
      <c r="B98" s="521"/>
      <c r="C98" s="521"/>
      <c r="D98" s="521"/>
      <c r="E98" s="521"/>
      <c r="F98" s="521"/>
      <c r="G98" s="521"/>
      <c r="H98" s="522"/>
      <c r="I98" s="742"/>
      <c r="J98" s="743"/>
      <c r="K98" s="743"/>
      <c r="L98" s="743"/>
      <c r="M98" s="743"/>
      <c r="N98" s="744"/>
      <c r="O98" s="9"/>
      <c r="P98" s="9"/>
      <c r="Q98" s="9"/>
      <c r="R98" s="9"/>
      <c r="S98" s="9"/>
      <c r="T98" s="9"/>
      <c r="U98" s="9"/>
      <c r="V98" s="9"/>
      <c r="W98" s="9"/>
    </row>
    <row r="99" spans="1:23" s="8" customFormat="1" ht="27" customHeight="1" x14ac:dyDescent="0.5">
      <c r="A99" s="741" t="s">
        <v>593</v>
      </c>
      <c r="B99" s="521"/>
      <c r="C99" s="521"/>
      <c r="D99" s="521"/>
      <c r="E99" s="521"/>
      <c r="F99" s="521"/>
      <c r="G99" s="521"/>
      <c r="H99" s="522"/>
      <c r="I99" s="742"/>
      <c r="J99" s="743"/>
      <c r="K99" s="743"/>
      <c r="L99" s="743"/>
      <c r="M99" s="743"/>
      <c r="N99" s="744"/>
      <c r="O99" s="9"/>
      <c r="P99" s="9"/>
      <c r="Q99" s="9"/>
      <c r="R99" s="9"/>
      <c r="S99" s="9"/>
      <c r="T99" s="9"/>
      <c r="U99" s="9"/>
      <c r="V99" s="9"/>
      <c r="W99" s="9"/>
    </row>
    <row r="100" spans="1:23" s="8" customFormat="1" ht="65" customHeight="1" x14ac:dyDescent="0.5">
      <c r="A100" s="741" t="s">
        <v>594</v>
      </c>
      <c r="B100" s="521"/>
      <c r="C100" s="521"/>
      <c r="D100" s="521"/>
      <c r="E100" s="521"/>
      <c r="F100" s="521"/>
      <c r="G100" s="521"/>
      <c r="H100" s="522"/>
      <c r="I100" s="742"/>
      <c r="J100" s="743"/>
      <c r="K100" s="743"/>
      <c r="L100" s="743"/>
      <c r="M100" s="743"/>
      <c r="N100" s="744"/>
      <c r="O100" s="9"/>
      <c r="P100" s="9"/>
      <c r="Q100" s="9"/>
      <c r="R100" s="9"/>
      <c r="S100" s="9"/>
      <c r="T100" s="9"/>
      <c r="U100" s="9"/>
      <c r="V100" s="9"/>
      <c r="W100" s="9"/>
    </row>
    <row r="101" spans="1:23" s="8" customFormat="1" ht="65" customHeight="1" x14ac:dyDescent="0.5">
      <c r="A101" s="741" t="s">
        <v>700</v>
      </c>
      <c r="B101" s="521"/>
      <c r="C101" s="521"/>
      <c r="D101" s="521"/>
      <c r="E101" s="521"/>
      <c r="F101" s="521"/>
      <c r="G101" s="521"/>
      <c r="H101" s="522"/>
      <c r="I101" s="742"/>
      <c r="J101" s="743"/>
      <c r="K101" s="743"/>
      <c r="L101" s="743"/>
      <c r="M101" s="743"/>
      <c r="N101" s="744"/>
      <c r="O101" s="9"/>
      <c r="P101" s="9"/>
      <c r="Q101" s="9"/>
      <c r="R101" s="9"/>
      <c r="S101" s="9"/>
      <c r="T101" s="9"/>
      <c r="U101" s="9"/>
      <c r="V101" s="9"/>
      <c r="W101" s="9"/>
    </row>
    <row r="102" spans="1:23" s="8" customFormat="1" ht="15.75" x14ac:dyDescent="0.5">
      <c r="A102" s="741" t="s">
        <v>697</v>
      </c>
      <c r="B102" s="521"/>
      <c r="C102" s="521"/>
      <c r="D102" s="521"/>
      <c r="E102" s="521"/>
      <c r="F102" s="521"/>
      <c r="G102" s="521"/>
      <c r="H102" s="522"/>
      <c r="I102" s="742"/>
      <c r="J102" s="743"/>
      <c r="K102" s="743"/>
      <c r="L102" s="743"/>
      <c r="M102" s="743"/>
      <c r="N102" s="744"/>
      <c r="O102" s="9"/>
      <c r="P102" s="9"/>
      <c r="Q102" s="9"/>
      <c r="R102" s="9"/>
      <c r="S102" s="9"/>
      <c r="T102" s="9"/>
      <c r="U102" s="9"/>
      <c r="V102" s="9"/>
      <c r="W102" s="9"/>
    </row>
    <row r="103" spans="1:23" s="8" customFormat="1" ht="15.75" x14ac:dyDescent="0.5">
      <c r="A103" s="162"/>
      <c r="B103" s="741" t="s">
        <v>595</v>
      </c>
      <c r="C103" s="521"/>
      <c r="D103" s="521"/>
      <c r="E103" s="521"/>
      <c r="F103" s="521"/>
      <c r="G103" s="521"/>
      <c r="H103" s="522"/>
      <c r="I103" s="742"/>
      <c r="J103" s="743"/>
      <c r="K103" s="743"/>
      <c r="L103" s="743"/>
      <c r="M103" s="743"/>
      <c r="N103" s="744"/>
      <c r="O103" s="9"/>
      <c r="P103" s="9"/>
      <c r="Q103" s="9"/>
      <c r="R103" s="9"/>
      <c r="S103" s="9"/>
      <c r="T103" s="9"/>
      <c r="U103" s="9"/>
      <c r="V103" s="9"/>
      <c r="W103" s="9"/>
    </row>
    <row r="104" spans="1:23" s="8" customFormat="1" ht="93" customHeight="1" x14ac:dyDescent="0.45"/>
    <row r="105" spans="1:23" s="8" customFormat="1" x14ac:dyDescent="0.45">
      <c r="A105" s="151"/>
      <c r="B105" s="151"/>
      <c r="C105" s="151"/>
      <c r="D105" s="151"/>
      <c r="E105" s="151"/>
      <c r="F105" s="151"/>
      <c r="G105" s="151"/>
      <c r="H105" s="151"/>
      <c r="I105" s="151"/>
      <c r="J105" s="151"/>
      <c r="K105" s="151"/>
      <c r="L105" s="151"/>
      <c r="M105" s="151"/>
      <c r="N105" s="151"/>
    </row>
    <row r="106" spans="1:23" s="8" customFormat="1" x14ac:dyDescent="0.45"/>
    <row r="107" spans="1:23" s="8" customFormat="1" x14ac:dyDescent="0.45"/>
  </sheetData>
  <sheetProtection algorithmName="SHA-512" hashValue="7KEhTELYmnlX8oBceb0C405z5+96WtM8GPS6Bc2kvjg2n2Hml5AFvd11w9WmEdC7qXQA72+9319FmCLMtFSwjA==" saltValue="UOTPnSITHIspTv7Lsjy3dg==" spinCount="100000" sheet="1" selectLockedCells="1"/>
  <mergeCells count="198">
    <mergeCell ref="B103:H103"/>
    <mergeCell ref="A97:H97"/>
    <mergeCell ref="I97:N97"/>
    <mergeCell ref="I103:N103"/>
    <mergeCell ref="A101:H101"/>
    <mergeCell ref="I101:N101"/>
    <mergeCell ref="A96:N96"/>
    <mergeCell ref="A98:H98"/>
    <mergeCell ref="I98:N98"/>
    <mergeCell ref="A99:H99"/>
    <mergeCell ref="I99:N99"/>
    <mergeCell ref="A100:H100"/>
    <mergeCell ref="I100:N100"/>
    <mergeCell ref="A102:H102"/>
    <mergeCell ref="I102:N102"/>
    <mergeCell ref="A64:E64"/>
    <mergeCell ref="A68:C68"/>
    <mergeCell ref="A66:C66"/>
    <mergeCell ref="A67:C67"/>
    <mergeCell ref="J65:K65"/>
    <mergeCell ref="J66:K66"/>
    <mergeCell ref="J67:K67"/>
    <mergeCell ref="D56:E56"/>
    <mergeCell ref="A61:C61"/>
    <mergeCell ref="D61:E61"/>
    <mergeCell ref="A58:C58"/>
    <mergeCell ref="D58:E58"/>
    <mergeCell ref="D59:E60"/>
    <mergeCell ref="A59:C60"/>
    <mergeCell ref="A62:C62"/>
    <mergeCell ref="D62:E62"/>
    <mergeCell ref="M34:M35"/>
    <mergeCell ref="I34:L35"/>
    <mergeCell ref="I29:M29"/>
    <mergeCell ref="A16:D16"/>
    <mergeCell ref="E16:F16"/>
    <mergeCell ref="A12:D12"/>
    <mergeCell ref="E12:F12"/>
    <mergeCell ref="E13:F13"/>
    <mergeCell ref="E14:F14"/>
    <mergeCell ref="A15:D15"/>
    <mergeCell ref="G14:N14"/>
    <mergeCell ref="G16:N16"/>
    <mergeCell ref="G18:N18"/>
    <mergeCell ref="A30:B30"/>
    <mergeCell ref="A32:B32"/>
    <mergeCell ref="A29:B29"/>
    <mergeCell ref="E19:F19"/>
    <mergeCell ref="G23:N23"/>
    <mergeCell ref="E23:F23"/>
    <mergeCell ref="E22:N22"/>
    <mergeCell ref="I30:L31"/>
    <mergeCell ref="I32:L33"/>
    <mergeCell ref="M32:M33"/>
    <mergeCell ref="F39:I39"/>
    <mergeCell ref="F51:I51"/>
    <mergeCell ref="A47:C50"/>
    <mergeCell ref="F49:I49"/>
    <mergeCell ref="F43:I43"/>
    <mergeCell ref="D43:E43"/>
    <mergeCell ref="F40:I40"/>
    <mergeCell ref="D46:E46"/>
    <mergeCell ref="B94:N94"/>
    <mergeCell ref="B93:N93"/>
    <mergeCell ref="A92:N92"/>
    <mergeCell ref="B81:N81"/>
    <mergeCell ref="B78:N80"/>
    <mergeCell ref="A44:C45"/>
    <mergeCell ref="D44:E45"/>
    <mergeCell ref="F44:I45"/>
    <mergeCell ref="B77:N77"/>
    <mergeCell ref="B88:N90"/>
    <mergeCell ref="A85:N85"/>
    <mergeCell ref="B82:N82"/>
    <mergeCell ref="B73:H73"/>
    <mergeCell ref="B76:N76"/>
    <mergeCell ref="B71:H71"/>
    <mergeCell ref="B72:H72"/>
    <mergeCell ref="L40:N40"/>
    <mergeCell ref="D51:E51"/>
    <mergeCell ref="A57:C57"/>
    <mergeCell ref="D52:E52"/>
    <mergeCell ref="A41:C41"/>
    <mergeCell ref="D47:E47"/>
    <mergeCell ref="L55:N55"/>
    <mergeCell ref="A52:C52"/>
    <mergeCell ref="D50:I50"/>
    <mergeCell ref="F48:I48"/>
    <mergeCell ref="F57:I57"/>
    <mergeCell ref="D40:E40"/>
    <mergeCell ref="D48:E49"/>
    <mergeCell ref="F52:I52"/>
    <mergeCell ref="A51:C51"/>
    <mergeCell ref="F54:I54"/>
    <mergeCell ref="A53:C54"/>
    <mergeCell ref="D53:D54"/>
    <mergeCell ref="L42:N42"/>
    <mergeCell ref="A22:D22"/>
    <mergeCell ref="A24:N24"/>
    <mergeCell ref="A9:D9"/>
    <mergeCell ref="E9:N9"/>
    <mergeCell ref="G19:N19"/>
    <mergeCell ref="G17:N17"/>
    <mergeCell ref="A23:D23"/>
    <mergeCell ref="A10:N10"/>
    <mergeCell ref="A19:D19"/>
    <mergeCell ref="E17:F17"/>
    <mergeCell ref="E15:F15"/>
    <mergeCell ref="G15:N15"/>
    <mergeCell ref="E8:N8"/>
    <mergeCell ref="A1:G1"/>
    <mergeCell ref="E5:N5"/>
    <mergeCell ref="A5:D5"/>
    <mergeCell ref="A4:N4"/>
    <mergeCell ref="G12:N12"/>
    <mergeCell ref="A18:D18"/>
    <mergeCell ref="E18:F18"/>
    <mergeCell ref="G13:N13"/>
    <mergeCell ref="A14:D14"/>
    <mergeCell ref="A17:D17"/>
    <mergeCell ref="A6:D6"/>
    <mergeCell ref="A7:D7"/>
    <mergeCell ref="A8:D8"/>
    <mergeCell ref="E6:N6"/>
    <mergeCell ref="E7:F7"/>
    <mergeCell ref="G7:N7"/>
    <mergeCell ref="A11:N11"/>
    <mergeCell ref="L59:N59"/>
    <mergeCell ref="L62:N62"/>
    <mergeCell ref="F59:I59"/>
    <mergeCell ref="F62:I62"/>
    <mergeCell ref="F55:I55"/>
    <mergeCell ref="A56:C56"/>
    <mergeCell ref="F61:N61"/>
    <mergeCell ref="A55:C55"/>
    <mergeCell ref="D55:E55"/>
    <mergeCell ref="D57:E57"/>
    <mergeCell ref="J57:K57"/>
    <mergeCell ref="J55:K55"/>
    <mergeCell ref="L56:N56"/>
    <mergeCell ref="L57:N57"/>
    <mergeCell ref="F56:I56"/>
    <mergeCell ref="J56:K56"/>
    <mergeCell ref="J62:K62"/>
    <mergeCell ref="J60:K60"/>
    <mergeCell ref="J59:K59"/>
    <mergeCell ref="L60:N60"/>
    <mergeCell ref="F60:I60"/>
    <mergeCell ref="F58:I58"/>
    <mergeCell ref="J58:K58"/>
    <mergeCell ref="D39:E39"/>
    <mergeCell ref="D41:E42"/>
    <mergeCell ref="J40:K40"/>
    <mergeCell ref="F46:I46"/>
    <mergeCell ref="J46:K46"/>
    <mergeCell ref="A40:C40"/>
    <mergeCell ref="A43:C43"/>
    <mergeCell ref="L58:N58"/>
    <mergeCell ref="L52:N52"/>
    <mergeCell ref="F53:I53"/>
    <mergeCell ref="J39:K39"/>
    <mergeCell ref="F41:I41"/>
    <mergeCell ref="L46:N46"/>
    <mergeCell ref="L39:N39"/>
    <mergeCell ref="J50:K50"/>
    <mergeCell ref="J51:K51"/>
    <mergeCell ref="J49:K49"/>
    <mergeCell ref="L51:N51"/>
    <mergeCell ref="J43:K43"/>
    <mergeCell ref="J47:K47"/>
    <mergeCell ref="L53:N53"/>
    <mergeCell ref="J52:K52"/>
    <mergeCell ref="A39:C39"/>
    <mergeCell ref="F47:I47"/>
    <mergeCell ref="B95:N95"/>
    <mergeCell ref="J41:K41"/>
    <mergeCell ref="L41:N41"/>
    <mergeCell ref="L48:N48"/>
    <mergeCell ref="J53:K53"/>
    <mergeCell ref="F42:I42"/>
    <mergeCell ref="L43:N43"/>
    <mergeCell ref="A25:N25"/>
    <mergeCell ref="A13:D13"/>
    <mergeCell ref="A31:B31"/>
    <mergeCell ref="A33:B33"/>
    <mergeCell ref="M30:M31"/>
    <mergeCell ref="A34:B34"/>
    <mergeCell ref="A20:D20"/>
    <mergeCell ref="A21:D21"/>
    <mergeCell ref="E20:F20"/>
    <mergeCell ref="E21:F21"/>
    <mergeCell ref="G20:J20"/>
    <mergeCell ref="G21:J21"/>
    <mergeCell ref="L20:N20"/>
    <mergeCell ref="L21:N21"/>
    <mergeCell ref="A46:C46"/>
    <mergeCell ref="A42:C42"/>
    <mergeCell ref="J42:K42"/>
  </mergeCells>
  <phoneticPr fontId="0" type="noConversion"/>
  <dataValidations count="6">
    <dataValidation type="list" allowBlank="1" showInputMessage="1" showErrorMessage="1" sqref="A71:A73 D57:E57 A76 A86 A81:A82 A93:A94 N36 A103" xr:uid="{00000000-0002-0000-0300-000002000000}">
      <formula1>YN</formula1>
    </dataValidation>
    <dataValidation type="list" allowBlank="1" showInputMessage="1" showErrorMessage="1" sqref="D61:E61" xr:uid="{00000000-0002-0000-0300-000004000000}">
      <formula1>Population3</formula1>
    </dataValidation>
    <dataValidation type="list" allowBlank="1" showInputMessage="1" showErrorMessage="1" sqref="J53:K54 M30:M32 M34" xr:uid="{00000000-0002-0000-0300-000005000000}">
      <formula1>"Yes, No"</formula1>
    </dataValidation>
    <dataValidation type="list" allowBlank="1" showInputMessage="1" showErrorMessage="1" sqref="A95" xr:uid="{00000000-0002-0000-0300-000007000000}">
      <formula1>"Yes, No, N/A"</formula1>
    </dataValidation>
    <dataValidation type="list" allowBlank="1" showInputMessage="1" showErrorMessage="1" sqref="J49:K50" xr:uid="{00000000-0002-0000-0300-000003000000}">
      <formula1>YesNo1</formula1>
    </dataValidation>
    <dataValidation type="list" allowBlank="1" showInputMessage="1" showErrorMessage="1" sqref="E7:F7" xr:uid="{19979B2B-08D6-448C-8BC8-B1F1A2C8BE01}">
      <formula1>"Acquisition Only, Acq/Rehabilitation, Rehabilitation of Existing Structure(s), Acq/New Construction, Acq/Tiny Homes, Tiny Homes, Acq/Gap Financing, Gap Financing, Cost Containment, Acq/Scattered Site Multi or Single Family, Other (please describe)"</formula1>
    </dataValidation>
  </dataValidations>
  <pageMargins left="0.7" right="0.7" top="0.75" bottom="0.75" header="0.3" footer="0.3"/>
  <pageSetup scale="63" fitToHeight="0" orientation="landscape" r:id="rId1"/>
  <rowBreaks count="2" manualBreakCount="2">
    <brk id="45" max="13" man="1"/>
    <brk id="95" max="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F0E56-04AC-43B5-BDE9-BC427A67EED6}">
  <sheetPr>
    <tabColor rgb="FF00B050"/>
  </sheetPr>
  <dimension ref="A1:G42"/>
  <sheetViews>
    <sheetView zoomScale="115" zoomScaleNormal="115" workbookViewId="0">
      <selection activeCell="B19" sqref="B19"/>
    </sheetView>
  </sheetViews>
  <sheetFormatPr defaultRowHeight="14.25" x14ac:dyDescent="0.45"/>
  <cols>
    <col min="1" max="1" width="73.46484375" style="151" customWidth="1"/>
    <col min="2" max="3" width="14.59765625" style="151" customWidth="1"/>
    <col min="4" max="4" width="24.9296875" style="151" customWidth="1"/>
    <col min="5" max="16384" width="9.06640625" style="151"/>
  </cols>
  <sheetData>
    <row r="1" spans="1:6" ht="105.4" customHeight="1" x14ac:dyDescent="0.45">
      <c r="A1" s="340" t="s">
        <v>702</v>
      </c>
      <c r="B1" s="338" t="s">
        <v>673</v>
      </c>
      <c r="C1" s="338" t="s">
        <v>674</v>
      </c>
      <c r="D1" s="338" t="s">
        <v>692</v>
      </c>
      <c r="E1" s="267"/>
      <c r="F1" s="267"/>
    </row>
    <row r="2" spans="1:6" x14ac:dyDescent="0.45">
      <c r="A2" s="748" t="s">
        <v>672</v>
      </c>
      <c r="B2" s="341">
        <v>180000</v>
      </c>
      <c r="C2" s="341">
        <v>180000</v>
      </c>
      <c r="D2" s="341">
        <v>0</v>
      </c>
    </row>
    <row r="3" spans="1:6" x14ac:dyDescent="0.45">
      <c r="A3" s="748"/>
      <c r="B3" s="341">
        <v>190000</v>
      </c>
      <c r="C3" s="341">
        <v>190000</v>
      </c>
      <c r="D3" s="341">
        <v>0</v>
      </c>
    </row>
    <row r="4" spans="1:6" x14ac:dyDescent="0.45">
      <c r="A4" s="748"/>
      <c r="B4" s="341">
        <v>200000</v>
      </c>
      <c r="C4" s="341">
        <v>200000</v>
      </c>
      <c r="D4" s="341">
        <v>0</v>
      </c>
    </row>
    <row r="5" spans="1:6" x14ac:dyDescent="0.45">
      <c r="A5" s="748"/>
      <c r="B5" s="341">
        <v>220000</v>
      </c>
      <c r="C5" s="341">
        <v>210000</v>
      </c>
      <c r="D5" s="341">
        <v>10000</v>
      </c>
    </row>
    <row r="6" spans="1:6" x14ac:dyDescent="0.45">
      <c r="A6" s="748"/>
      <c r="B6" s="341">
        <v>240000</v>
      </c>
      <c r="C6" s="341">
        <v>220000</v>
      </c>
      <c r="D6" s="341">
        <v>20000</v>
      </c>
    </row>
    <row r="7" spans="1:6" x14ac:dyDescent="0.45">
      <c r="A7" s="748"/>
      <c r="B7" s="341">
        <v>260000</v>
      </c>
      <c r="C7" s="341">
        <v>230000</v>
      </c>
      <c r="D7" s="341">
        <v>10000</v>
      </c>
    </row>
    <row r="8" spans="1:6" x14ac:dyDescent="0.45">
      <c r="A8" s="748"/>
      <c r="B8" s="341">
        <v>280000</v>
      </c>
      <c r="C8" s="341">
        <v>240000</v>
      </c>
      <c r="D8" s="341">
        <v>40000</v>
      </c>
    </row>
    <row r="9" spans="1:6" x14ac:dyDescent="0.45">
      <c r="A9" s="748"/>
      <c r="B9" s="341">
        <v>300000</v>
      </c>
      <c r="C9" s="341">
        <v>250000</v>
      </c>
      <c r="D9" s="341">
        <v>50000</v>
      </c>
    </row>
    <row r="10" spans="1:6" x14ac:dyDescent="0.45">
      <c r="A10" s="748"/>
      <c r="B10" s="341">
        <v>320000</v>
      </c>
      <c r="C10" s="341">
        <v>260000</v>
      </c>
      <c r="D10" s="341">
        <v>60000</v>
      </c>
    </row>
    <row r="11" spans="1:6" x14ac:dyDescent="0.45">
      <c r="A11" s="748"/>
      <c r="B11" s="341">
        <v>340000</v>
      </c>
      <c r="C11" s="341">
        <v>270000</v>
      </c>
      <c r="D11" s="341">
        <v>70000</v>
      </c>
    </row>
    <row r="12" spans="1:6" x14ac:dyDescent="0.45">
      <c r="A12" s="748"/>
      <c r="B12" s="341">
        <v>360000</v>
      </c>
      <c r="C12" s="341">
        <v>280000</v>
      </c>
      <c r="D12" s="341">
        <v>80000</v>
      </c>
    </row>
    <row r="13" spans="1:6" x14ac:dyDescent="0.45">
      <c r="A13" s="748"/>
      <c r="B13" s="341">
        <v>380000</v>
      </c>
      <c r="C13" s="341">
        <v>290000</v>
      </c>
      <c r="D13" s="341">
        <v>90000</v>
      </c>
    </row>
    <row r="14" spans="1:6" x14ac:dyDescent="0.45">
      <c r="A14" s="748"/>
      <c r="B14" s="341" t="s">
        <v>675</v>
      </c>
      <c r="C14" s="341">
        <v>300000</v>
      </c>
      <c r="D14" s="341" t="s">
        <v>676</v>
      </c>
    </row>
    <row r="15" spans="1:6" ht="57" x14ac:dyDescent="0.45">
      <c r="A15" s="340" t="s">
        <v>797</v>
      </c>
      <c r="B15" s="490">
        <v>450000</v>
      </c>
      <c r="C15" s="340"/>
      <c r="D15" s="340"/>
    </row>
    <row r="17" spans="1:7" x14ac:dyDescent="0.45">
      <c r="A17" s="340" t="s">
        <v>693</v>
      </c>
      <c r="B17" s="340">
        <f>Summary!C35</f>
        <v>0</v>
      </c>
    </row>
    <row r="19" spans="1:7" ht="54" customHeight="1" x14ac:dyDescent="0.45">
      <c r="A19" s="340" t="s">
        <v>685</v>
      </c>
      <c r="B19" s="345"/>
      <c r="C19" s="748" t="s">
        <v>686</v>
      </c>
      <c r="D19" s="748"/>
    </row>
    <row r="20" spans="1:7" ht="28.5" x14ac:dyDescent="0.45">
      <c r="A20" s="340" t="s">
        <v>703</v>
      </c>
      <c r="B20" s="345"/>
      <c r="C20" s="748"/>
      <c r="D20" s="748"/>
    </row>
    <row r="21" spans="1:7" x14ac:dyDescent="0.45">
      <c r="A21" s="340" t="s">
        <v>677</v>
      </c>
      <c r="B21" s="345"/>
      <c r="C21" s="748"/>
      <c r="D21" s="748"/>
    </row>
    <row r="24" spans="1:7" ht="44.65" customHeight="1" x14ac:dyDescent="0.45">
      <c r="A24" s="342" t="s">
        <v>678</v>
      </c>
      <c r="B24" s="342">
        <f>B17*B19</f>
        <v>0</v>
      </c>
      <c r="C24" s="748" t="s">
        <v>694</v>
      </c>
      <c r="D24" s="748"/>
      <c r="G24" s="151" t="s">
        <v>50</v>
      </c>
    </row>
    <row r="25" spans="1:7" ht="57" customHeight="1" x14ac:dyDescent="0.45">
      <c r="A25" s="340" t="s">
        <v>680</v>
      </c>
      <c r="B25" s="340">
        <f>B17*B20</f>
        <v>0</v>
      </c>
      <c r="C25" s="749" t="s">
        <v>681</v>
      </c>
      <c r="D25" s="749"/>
    </row>
    <row r="26" spans="1:7" ht="43.5" customHeight="1" x14ac:dyDescent="0.45">
      <c r="A26" s="340" t="s">
        <v>679</v>
      </c>
      <c r="B26" s="340">
        <f>B17*B21</f>
        <v>0</v>
      </c>
      <c r="C26" s="748" t="s">
        <v>694</v>
      </c>
      <c r="D26" s="748"/>
    </row>
    <row r="28" spans="1:7" x14ac:dyDescent="0.45">
      <c r="A28" s="749" t="s">
        <v>691</v>
      </c>
      <c r="B28" s="749"/>
      <c r="C28" s="749"/>
      <c r="D28" s="749"/>
    </row>
    <row r="29" spans="1:7" x14ac:dyDescent="0.45">
      <c r="A29" s="749"/>
      <c r="B29" s="749"/>
      <c r="C29" s="749"/>
      <c r="D29" s="749"/>
    </row>
    <row r="30" spans="1:7" x14ac:dyDescent="0.45">
      <c r="A30" s="749"/>
      <c r="B30" s="749"/>
      <c r="C30" s="749"/>
      <c r="D30" s="749"/>
    </row>
    <row r="31" spans="1:7" x14ac:dyDescent="0.45">
      <c r="A31" s="749"/>
      <c r="B31" s="749"/>
      <c r="C31" s="749"/>
      <c r="D31" s="749"/>
    </row>
    <row r="32" spans="1:7" x14ac:dyDescent="0.45">
      <c r="A32" s="749"/>
      <c r="B32" s="749"/>
      <c r="C32" s="749"/>
      <c r="D32" s="749"/>
    </row>
    <row r="33" spans="1:4" x14ac:dyDescent="0.45">
      <c r="A33" s="749"/>
      <c r="B33" s="749"/>
      <c r="C33" s="749"/>
      <c r="D33" s="749"/>
    </row>
    <row r="34" spans="1:4" x14ac:dyDescent="0.45">
      <c r="A34" s="749"/>
      <c r="B34" s="749"/>
      <c r="C34" s="749"/>
      <c r="D34" s="749"/>
    </row>
    <row r="35" spans="1:4" x14ac:dyDescent="0.45">
      <c r="A35" s="749"/>
      <c r="B35" s="749"/>
      <c r="C35" s="749"/>
      <c r="D35" s="749"/>
    </row>
    <row r="37" spans="1:4" ht="102.75" customHeight="1" x14ac:dyDescent="0.45">
      <c r="A37" s="340" t="s">
        <v>690</v>
      </c>
      <c r="B37" s="345"/>
      <c r="C37" s="748" t="s">
        <v>798</v>
      </c>
      <c r="D37" s="748"/>
    </row>
    <row r="38" spans="1:4" ht="89.25" customHeight="1" x14ac:dyDescent="0.45">
      <c r="A38" s="340" t="s">
        <v>682</v>
      </c>
      <c r="B38" s="345"/>
      <c r="C38" s="749" t="s">
        <v>695</v>
      </c>
      <c r="D38" s="749"/>
    </row>
    <row r="39" spans="1:4" ht="43.15" customHeight="1" x14ac:dyDescent="0.45">
      <c r="A39" s="340" t="s">
        <v>687</v>
      </c>
      <c r="B39" s="345"/>
      <c r="C39" s="748" t="s">
        <v>688</v>
      </c>
      <c r="D39" s="748"/>
    </row>
    <row r="42" spans="1:4" x14ac:dyDescent="0.45">
      <c r="A42" s="340" t="s">
        <v>689</v>
      </c>
      <c r="B42" s="340">
        <f>B26+B39</f>
        <v>0</v>
      </c>
    </row>
  </sheetData>
  <sheetProtection algorithmName="SHA-512" hashValue="dGeJV2jD7mYywwrhtRr5PpYm5v9e9AE/7jkaN5AvYGlaYvEVQntPlz5NWTabsxHRYtREuxGE7hNmzqCPgWaFLg==" saltValue="WU0GcugwwYq4w0yq+1hkOQ==" spinCount="100000" sheet="1" objects="1" scenarios="1"/>
  <mergeCells count="9">
    <mergeCell ref="C39:D39"/>
    <mergeCell ref="A28:D35"/>
    <mergeCell ref="C24:D24"/>
    <mergeCell ref="C26:D26"/>
    <mergeCell ref="A2:A14"/>
    <mergeCell ref="C25:D25"/>
    <mergeCell ref="C38:D38"/>
    <mergeCell ref="C19:D21"/>
    <mergeCell ref="C37:D37"/>
  </mergeCells>
  <pageMargins left="0.7" right="0.7" top="0.75" bottom="0.75" header="0.3" footer="0.3"/>
  <pageSetup scale="65" orientation="portrait" horizontalDpi="1200" verticalDpi="1200" r:id="rId1"/>
  <rowBreaks count="1" manualBreakCount="1">
    <brk id="27" max="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A1:AC66"/>
  <sheetViews>
    <sheetView zoomScale="85" zoomScaleNormal="85" zoomScaleSheetLayoutView="70" zoomScalePageLayoutView="85" workbookViewId="0">
      <selection activeCell="F34" sqref="F34"/>
    </sheetView>
  </sheetViews>
  <sheetFormatPr defaultColWidth="9.1328125" defaultRowHeight="15.75" x14ac:dyDescent="0.45"/>
  <cols>
    <col min="1" max="2" width="14.73046875" style="194" customWidth="1"/>
    <col min="3" max="3" width="42.33203125" style="194" customWidth="1"/>
    <col min="4" max="4" width="14.1328125" style="194" customWidth="1"/>
    <col min="5" max="5" width="14.73046875" style="194" customWidth="1"/>
    <col min="6" max="6" width="18.73046875" style="194" customWidth="1"/>
    <col min="7" max="7" width="17.19921875" style="194" customWidth="1"/>
    <col min="8" max="8" width="14.73046875" style="194" customWidth="1"/>
    <col min="9" max="9" width="21.265625" style="194" customWidth="1"/>
    <col min="10" max="10" width="14.73046875" style="194" customWidth="1"/>
    <col min="11" max="11" width="13.1328125" style="194" customWidth="1"/>
    <col min="12" max="14" width="14.73046875" style="194" customWidth="1"/>
    <col min="15" max="15" width="56.1328125" style="194" customWidth="1"/>
    <col min="16" max="29" width="9.1328125" style="21"/>
    <col min="30" max="16384" width="9.1328125" style="194"/>
  </cols>
  <sheetData>
    <row r="1" spans="1:29" ht="36" customHeight="1" x14ac:dyDescent="0.45">
      <c r="A1" s="261" t="str">
        <f>Summary!A1</f>
        <v>Insert Project Name</v>
      </c>
      <c r="B1" s="171"/>
      <c r="C1" s="261"/>
      <c r="D1" s="270"/>
      <c r="E1" s="271"/>
      <c r="F1" s="270"/>
      <c r="G1" s="270"/>
      <c r="H1" s="270"/>
      <c r="I1" s="272"/>
      <c r="J1" s="171"/>
      <c r="K1" s="171"/>
      <c r="L1" s="171"/>
      <c r="M1" s="171"/>
      <c r="N1" s="171"/>
      <c r="O1" s="172"/>
    </row>
    <row r="2" spans="1:29" ht="16.350000000000001" customHeight="1" x14ac:dyDescent="0.45">
      <c r="A2" s="171" t="s">
        <v>16</v>
      </c>
      <c r="B2" s="171"/>
      <c r="C2" s="171"/>
      <c r="D2" s="270"/>
      <c r="E2" s="3"/>
      <c r="F2" s="2"/>
      <c r="G2" s="2"/>
      <c r="H2" s="2"/>
      <c r="I2" s="2"/>
      <c r="J2" s="21"/>
      <c r="K2" s="21"/>
      <c r="L2" s="21"/>
      <c r="M2" s="21"/>
      <c r="N2" s="21"/>
      <c r="O2" s="21"/>
    </row>
    <row r="3" spans="1:29" ht="16.350000000000001" customHeight="1" x14ac:dyDescent="0.45">
      <c r="A3" s="21"/>
      <c r="B3" s="21"/>
      <c r="C3" s="21"/>
      <c r="D3" s="21"/>
      <c r="E3" s="21"/>
      <c r="F3" s="21"/>
      <c r="G3" s="21"/>
      <c r="H3" s="21"/>
      <c r="I3" s="21"/>
      <c r="J3" s="21"/>
      <c r="K3" s="21"/>
      <c r="L3" s="21"/>
      <c r="M3" s="21"/>
      <c r="N3" s="21"/>
      <c r="O3" s="21"/>
    </row>
    <row r="4" spans="1:29" ht="16.350000000000001" customHeight="1" x14ac:dyDescent="0.45">
      <c r="A4" s="21"/>
      <c r="B4" s="21"/>
      <c r="C4" s="21"/>
      <c r="D4" s="21"/>
      <c r="E4" s="21"/>
      <c r="F4" s="21"/>
      <c r="G4" s="21"/>
      <c r="H4" s="21"/>
      <c r="I4" s="21"/>
      <c r="J4" s="21"/>
      <c r="K4" s="21"/>
      <c r="L4" s="21"/>
      <c r="M4" s="21"/>
      <c r="N4" s="21"/>
      <c r="O4" s="21"/>
    </row>
    <row r="5" spans="1:29" ht="16.350000000000001" customHeight="1" x14ac:dyDescent="0.45">
      <c r="A5" s="19" t="s">
        <v>16</v>
      </c>
      <c r="B5" s="171"/>
      <c r="C5" s="171"/>
      <c r="D5" s="171"/>
      <c r="E5" s="171"/>
      <c r="F5" s="171"/>
      <c r="G5" s="171"/>
      <c r="H5" s="171"/>
      <c r="I5" s="171"/>
      <c r="J5" s="171"/>
      <c r="K5" s="171"/>
      <c r="L5" s="171"/>
      <c r="M5" s="171"/>
      <c r="N5" s="171"/>
      <c r="O5" s="172"/>
    </row>
    <row r="6" spans="1:29" ht="16.350000000000001" customHeight="1" x14ac:dyDescent="0.45">
      <c r="A6" s="273" t="s">
        <v>22</v>
      </c>
      <c r="B6" s="171"/>
      <c r="C6" s="171"/>
      <c r="D6" s="171"/>
      <c r="E6" s="171"/>
      <c r="F6" s="171"/>
      <c r="G6" s="171"/>
      <c r="H6" s="171"/>
      <c r="I6" s="171"/>
      <c r="J6" s="171"/>
      <c r="K6" s="171"/>
      <c r="L6" s="171"/>
      <c r="M6" s="171"/>
      <c r="N6" s="171"/>
      <c r="O6" s="172"/>
    </row>
    <row r="7" spans="1:29" s="195" customFormat="1" ht="51.4" customHeight="1" x14ac:dyDescent="0.45">
      <c r="A7" s="752" t="s">
        <v>18</v>
      </c>
      <c r="B7" s="753"/>
      <c r="C7" s="754"/>
      <c r="D7" s="274" t="s">
        <v>346</v>
      </c>
      <c r="E7" s="275" t="s">
        <v>26</v>
      </c>
      <c r="F7" s="274" t="s">
        <v>19</v>
      </c>
      <c r="G7" s="275" t="s">
        <v>20</v>
      </c>
      <c r="H7" s="22" t="s">
        <v>326</v>
      </c>
      <c r="I7" s="275" t="s">
        <v>27</v>
      </c>
      <c r="J7" s="275" t="s">
        <v>28</v>
      </c>
      <c r="K7" s="330" t="s">
        <v>369</v>
      </c>
      <c r="L7" s="22" t="s">
        <v>407</v>
      </c>
      <c r="M7" s="750" t="s">
        <v>665</v>
      </c>
      <c r="N7" s="750"/>
      <c r="O7" s="751"/>
      <c r="P7" s="24"/>
      <c r="Q7" s="24"/>
      <c r="R7" s="24"/>
      <c r="S7" s="24"/>
      <c r="T7" s="24"/>
      <c r="U7" s="24"/>
      <c r="V7" s="24"/>
      <c r="W7" s="24"/>
      <c r="X7" s="24"/>
      <c r="Y7" s="24"/>
      <c r="Z7" s="24"/>
      <c r="AA7" s="24"/>
      <c r="AB7" s="24"/>
      <c r="AC7" s="24"/>
    </row>
    <row r="8" spans="1:29" ht="16.350000000000001" customHeight="1" x14ac:dyDescent="0.45">
      <c r="A8" s="608"/>
      <c r="B8" s="756"/>
      <c r="C8" s="757"/>
      <c r="D8" s="177"/>
      <c r="E8" s="25"/>
      <c r="F8" s="175"/>
      <c r="G8" s="26"/>
      <c r="H8" s="176"/>
      <c r="I8" s="27"/>
      <c r="J8" s="27"/>
      <c r="K8" s="28"/>
      <c r="L8" s="608"/>
      <c r="M8" s="641"/>
      <c r="N8" s="641"/>
      <c r="O8" s="642"/>
    </row>
    <row r="9" spans="1:29" ht="16.350000000000001" customHeight="1" x14ac:dyDescent="0.45">
      <c r="A9" s="608"/>
      <c r="B9" s="756"/>
      <c r="C9" s="757"/>
      <c r="D9" s="177"/>
      <c r="E9" s="25"/>
      <c r="F9" s="175"/>
      <c r="G9" s="29"/>
      <c r="H9" s="173"/>
      <c r="I9" s="25"/>
      <c r="J9" s="25"/>
      <c r="K9" s="28"/>
      <c r="L9" s="608"/>
      <c r="M9" s="641"/>
      <c r="N9" s="641"/>
      <c r="O9" s="642"/>
    </row>
    <row r="10" spans="1:29" ht="16.350000000000001" customHeight="1" x14ac:dyDescent="0.45">
      <c r="A10" s="608"/>
      <c r="B10" s="756"/>
      <c r="C10" s="757"/>
      <c r="D10" s="177"/>
      <c r="E10" s="25"/>
      <c r="F10" s="175"/>
      <c r="G10" s="29"/>
      <c r="H10" s="173"/>
      <c r="I10" s="25"/>
      <c r="J10" s="25"/>
      <c r="K10" s="25"/>
      <c r="L10" s="608"/>
      <c r="M10" s="641"/>
      <c r="N10" s="641"/>
      <c r="O10" s="642"/>
    </row>
    <row r="11" spans="1:29" ht="16.350000000000001" customHeight="1" x14ac:dyDescent="0.45">
      <c r="A11" s="608"/>
      <c r="B11" s="756"/>
      <c r="C11" s="757"/>
      <c r="D11" s="177"/>
      <c r="E11" s="25"/>
      <c r="F11" s="175"/>
      <c r="G11" s="29"/>
      <c r="H11" s="173"/>
      <c r="I11" s="27"/>
      <c r="J11" s="25"/>
      <c r="K11" s="25"/>
      <c r="L11" s="608"/>
      <c r="M11" s="641"/>
      <c r="N11" s="641"/>
      <c r="O11" s="642"/>
    </row>
    <row r="12" spans="1:29" ht="16.350000000000001" customHeight="1" x14ac:dyDescent="0.45">
      <c r="A12" s="608"/>
      <c r="B12" s="756"/>
      <c r="C12" s="757"/>
      <c r="D12" s="177"/>
      <c r="E12" s="27"/>
      <c r="F12" s="175"/>
      <c r="G12" s="29"/>
      <c r="H12" s="173"/>
      <c r="I12" s="27"/>
      <c r="J12" s="27"/>
      <c r="K12" s="30"/>
      <c r="L12" s="608"/>
      <c r="M12" s="641"/>
      <c r="N12" s="641"/>
      <c r="O12" s="642"/>
    </row>
    <row r="13" spans="1:29" ht="16.350000000000001" customHeight="1" x14ac:dyDescent="0.45">
      <c r="A13" s="608"/>
      <c r="B13" s="756"/>
      <c r="C13" s="757"/>
      <c r="D13" s="177"/>
      <c r="E13" s="25"/>
      <c r="F13" s="175"/>
      <c r="G13" s="29"/>
      <c r="H13" s="173"/>
      <c r="I13" s="27"/>
      <c r="J13" s="27"/>
      <c r="K13" s="30"/>
      <c r="L13" s="608"/>
      <c r="M13" s="641"/>
      <c r="N13" s="641"/>
      <c r="O13" s="642"/>
    </row>
    <row r="14" spans="1:29" ht="16.350000000000001" customHeight="1" x14ac:dyDescent="0.45">
      <c r="A14" s="608"/>
      <c r="B14" s="756"/>
      <c r="C14" s="757"/>
      <c r="D14" s="177"/>
      <c r="E14" s="25"/>
      <c r="F14" s="175"/>
      <c r="G14" s="29"/>
      <c r="H14" s="173"/>
      <c r="I14" s="27"/>
      <c r="J14" s="27"/>
      <c r="K14" s="30"/>
      <c r="L14" s="608"/>
      <c r="M14" s="641"/>
      <c r="N14" s="641"/>
      <c r="O14" s="642"/>
    </row>
    <row r="15" spans="1:29" ht="16.350000000000001" customHeight="1" x14ac:dyDescent="0.45">
      <c r="A15" s="608"/>
      <c r="B15" s="756"/>
      <c r="C15" s="757"/>
      <c r="D15" s="177"/>
      <c r="E15" s="25"/>
      <c r="F15" s="175"/>
      <c r="G15" s="29"/>
      <c r="H15" s="173"/>
      <c r="I15" s="27"/>
      <c r="J15" s="27"/>
      <c r="K15" s="30"/>
      <c r="L15" s="608"/>
      <c r="M15" s="641"/>
      <c r="N15" s="641"/>
      <c r="O15" s="642"/>
    </row>
    <row r="16" spans="1:29" ht="16.350000000000001" customHeight="1" x14ac:dyDescent="0.45">
      <c r="A16" s="608"/>
      <c r="B16" s="756"/>
      <c r="C16" s="757"/>
      <c r="D16" s="177"/>
      <c r="E16" s="25"/>
      <c r="F16" s="175"/>
      <c r="G16" s="29"/>
      <c r="H16" s="173"/>
      <c r="I16" s="27"/>
      <c r="J16" s="27"/>
      <c r="K16" s="30"/>
      <c r="L16" s="608"/>
      <c r="M16" s="641"/>
      <c r="N16" s="641"/>
      <c r="O16" s="642"/>
    </row>
    <row r="17" spans="1:29" ht="16.350000000000001" customHeight="1" x14ac:dyDescent="0.5">
      <c r="A17" s="758" t="s">
        <v>662</v>
      </c>
      <c r="B17" s="758"/>
      <c r="C17" s="758"/>
      <c r="D17" s="276" t="s">
        <v>304</v>
      </c>
      <c r="E17" s="25"/>
      <c r="F17" s="175"/>
      <c r="G17" s="29"/>
      <c r="H17" s="173"/>
      <c r="I17" s="25"/>
      <c r="J17" s="25"/>
      <c r="K17" s="25"/>
      <c r="L17" s="608"/>
      <c r="M17" s="641"/>
      <c r="N17" s="641"/>
      <c r="O17" s="642"/>
    </row>
    <row r="18" spans="1:29" ht="16.350000000000001" customHeight="1" x14ac:dyDescent="0.5">
      <c r="A18" s="758" t="s">
        <v>705</v>
      </c>
      <c r="B18" s="758"/>
      <c r="C18" s="758"/>
      <c r="D18" s="276" t="s">
        <v>304</v>
      </c>
      <c r="E18" s="25"/>
      <c r="F18" s="175"/>
      <c r="G18" s="29"/>
      <c r="H18" s="173"/>
      <c r="I18" s="25"/>
      <c r="J18" s="25"/>
      <c r="K18" s="25"/>
      <c r="L18" s="608"/>
      <c r="M18" s="641"/>
      <c r="N18" s="641"/>
      <c r="O18" s="642"/>
    </row>
    <row r="19" spans="1:29" ht="16.350000000000001" customHeight="1" x14ac:dyDescent="0.5">
      <c r="A19" s="758" t="s">
        <v>704</v>
      </c>
      <c r="B19" s="758"/>
      <c r="C19" s="758"/>
      <c r="D19" s="177"/>
      <c r="E19" s="25"/>
      <c r="F19" s="175"/>
      <c r="G19" s="29"/>
      <c r="H19" s="173"/>
      <c r="I19" s="25"/>
      <c r="J19" s="25"/>
      <c r="K19" s="25"/>
      <c r="L19" s="608"/>
      <c r="M19" s="641"/>
      <c r="N19" s="641"/>
      <c r="O19" s="642"/>
    </row>
    <row r="20" spans="1:29" ht="16.350000000000001" customHeight="1" x14ac:dyDescent="0.5">
      <c r="A20" s="331" t="s">
        <v>706</v>
      </c>
      <c r="B20" s="331"/>
      <c r="C20" s="331"/>
      <c r="D20" s="177"/>
      <c r="E20" s="25"/>
      <c r="F20" s="175"/>
      <c r="G20" s="29"/>
      <c r="H20" s="173"/>
      <c r="I20" s="25"/>
      <c r="J20" s="25"/>
      <c r="K20" s="25"/>
      <c r="L20" s="608"/>
      <c r="M20" s="641"/>
      <c r="N20" s="641"/>
      <c r="O20" s="642"/>
    </row>
    <row r="21" spans="1:29" ht="16.350000000000001" customHeight="1" x14ac:dyDescent="0.5">
      <c r="A21" s="758" t="s">
        <v>663</v>
      </c>
      <c r="B21" s="758"/>
      <c r="C21" s="758"/>
      <c r="D21" s="276" t="s">
        <v>304</v>
      </c>
      <c r="E21" s="25"/>
      <c r="F21" s="175"/>
      <c r="G21" s="29"/>
      <c r="H21" s="173"/>
      <c r="I21" s="27"/>
      <c r="J21" s="25"/>
      <c r="K21" s="25"/>
      <c r="L21" s="608"/>
      <c r="M21" s="641"/>
      <c r="N21" s="641"/>
      <c r="O21" s="642"/>
    </row>
    <row r="22" spans="1:29" ht="16.350000000000001" customHeight="1" x14ac:dyDescent="0.45">
      <c r="A22" s="31" t="s">
        <v>664</v>
      </c>
      <c r="B22" s="31"/>
      <c r="C22" s="31"/>
      <c r="D22" s="276" t="s">
        <v>304</v>
      </c>
      <c r="E22" s="25"/>
      <c r="F22" s="175"/>
      <c r="G22" s="29"/>
      <c r="H22" s="173"/>
      <c r="I22" s="27"/>
      <c r="J22" s="25"/>
      <c r="K22" s="25"/>
      <c r="L22" s="608"/>
      <c r="M22" s="641"/>
      <c r="N22" s="641"/>
      <c r="O22" s="642"/>
    </row>
    <row r="23" spans="1:29" ht="16.350000000000001" hidden="1" customHeight="1" x14ac:dyDescent="0.45">
      <c r="A23" s="170"/>
      <c r="B23" s="171"/>
      <c r="C23" s="172"/>
      <c r="D23" s="172"/>
      <c r="E23" s="32"/>
      <c r="F23" s="172"/>
      <c r="G23" s="32"/>
      <c r="H23" s="170"/>
      <c r="I23" s="32"/>
      <c r="J23" s="32"/>
      <c r="K23" s="32"/>
      <c r="L23" s="171"/>
      <c r="M23" s="171"/>
      <c r="N23" s="171"/>
      <c r="O23" s="172"/>
    </row>
    <row r="24" spans="1:29" ht="16.350000000000001" customHeight="1" x14ac:dyDescent="0.45">
      <c r="A24" s="22" t="s">
        <v>23</v>
      </c>
      <c r="B24" s="171"/>
      <c r="C24" s="172"/>
      <c r="D24" s="172"/>
      <c r="E24" s="32"/>
      <c r="F24" s="277">
        <f>SUM(F8:F22)</f>
        <v>0</v>
      </c>
      <c r="G24" s="32"/>
      <c r="H24" s="170"/>
      <c r="I24" s="32"/>
      <c r="J24" s="32"/>
      <c r="K24" s="32"/>
      <c r="L24" s="171"/>
      <c r="M24" s="171"/>
      <c r="N24" s="171"/>
      <c r="O24" s="172"/>
    </row>
    <row r="25" spans="1:29" ht="16.350000000000001" customHeight="1" x14ac:dyDescent="0.45">
      <c r="A25" s="21"/>
      <c r="B25" s="21"/>
      <c r="C25" s="21"/>
      <c r="D25" s="21"/>
      <c r="E25" s="21"/>
      <c r="F25" s="21"/>
      <c r="G25" s="21"/>
      <c r="H25" s="21"/>
      <c r="I25" s="21"/>
      <c r="J25" s="21"/>
      <c r="K25" s="21"/>
      <c r="L25" s="21"/>
      <c r="M25" s="21"/>
      <c r="N25" s="21"/>
      <c r="O25" s="21"/>
      <c r="P25" s="33"/>
    </row>
    <row r="26" spans="1:29" ht="16.350000000000001" customHeight="1" x14ac:dyDescent="0.45">
      <c r="A26" s="273" t="s">
        <v>17</v>
      </c>
      <c r="B26" s="171"/>
      <c r="C26" s="171"/>
      <c r="D26" s="171"/>
      <c r="E26" s="171"/>
      <c r="F26" s="171"/>
      <c r="G26" s="171"/>
      <c r="H26" s="171"/>
      <c r="I26" s="171"/>
      <c r="J26" s="171"/>
      <c r="K26" s="171"/>
      <c r="L26" s="171"/>
      <c r="M26" s="171"/>
      <c r="N26" s="171"/>
      <c r="O26" s="172"/>
    </row>
    <row r="27" spans="1:29" s="195" customFormat="1" ht="47.25" customHeight="1" x14ac:dyDescent="0.45">
      <c r="A27" s="752" t="s">
        <v>18</v>
      </c>
      <c r="B27" s="753"/>
      <c r="C27" s="754"/>
      <c r="D27" s="274" t="s">
        <v>346</v>
      </c>
      <c r="E27" s="274" t="s">
        <v>26</v>
      </c>
      <c r="F27" s="274" t="s">
        <v>19</v>
      </c>
      <c r="G27" s="275" t="s">
        <v>20</v>
      </c>
      <c r="H27" s="275" t="s">
        <v>29</v>
      </c>
      <c r="I27" s="275" t="s">
        <v>27</v>
      </c>
      <c r="J27" s="22" t="s">
        <v>21</v>
      </c>
      <c r="K27" s="750" t="str">
        <f>M7</f>
        <v>Include relevant loan/grant terms. If funding is not already committed, please discuss when funding is anticipated to be committed. If funding has an expiration date, it must be disclosed here. Include copies of all firm commitment letters for loans/grants and/or subsidies.</v>
      </c>
      <c r="L27" s="750"/>
      <c r="M27" s="750"/>
      <c r="N27" s="750"/>
      <c r="O27" s="751"/>
      <c r="P27" s="24"/>
      <c r="Q27" s="24"/>
      <c r="R27" s="24"/>
      <c r="S27" s="24"/>
      <c r="T27" s="24"/>
      <c r="U27" s="24"/>
      <c r="V27" s="24"/>
      <c r="W27" s="24"/>
      <c r="X27" s="24"/>
      <c r="Y27" s="24"/>
      <c r="Z27" s="24"/>
      <c r="AA27" s="24"/>
      <c r="AB27" s="24"/>
      <c r="AC27" s="24"/>
    </row>
    <row r="28" spans="1:29" ht="16.350000000000001" customHeight="1" x14ac:dyDescent="0.45">
      <c r="A28" s="608">
        <f t="shared" ref="A28:A36" si="0">A8</f>
        <v>0</v>
      </c>
      <c r="B28" s="756"/>
      <c r="C28" s="757"/>
      <c r="D28" s="177"/>
      <c r="E28" s="177"/>
      <c r="F28" s="34"/>
      <c r="G28" s="29"/>
      <c r="H28" s="25"/>
      <c r="I28" s="25"/>
      <c r="J28" s="728"/>
      <c r="K28" s="755"/>
      <c r="L28" s="755"/>
      <c r="M28" s="755"/>
      <c r="N28" s="755"/>
      <c r="O28" s="729"/>
    </row>
    <row r="29" spans="1:29" ht="16.350000000000001" customHeight="1" x14ac:dyDescent="0.45">
      <c r="A29" s="608">
        <f t="shared" si="0"/>
        <v>0</v>
      </c>
      <c r="B29" s="756"/>
      <c r="C29" s="757"/>
      <c r="D29" s="177"/>
      <c r="E29" s="177"/>
      <c r="F29" s="175"/>
      <c r="G29" s="29"/>
      <c r="H29" s="25"/>
      <c r="I29" s="25"/>
      <c r="J29" s="728"/>
      <c r="K29" s="755"/>
      <c r="L29" s="755"/>
      <c r="M29" s="755"/>
      <c r="N29" s="755"/>
      <c r="O29" s="729"/>
    </row>
    <row r="30" spans="1:29" ht="16.350000000000001" customHeight="1" x14ac:dyDescent="0.45">
      <c r="A30" s="608">
        <f t="shared" si="0"/>
        <v>0</v>
      </c>
      <c r="B30" s="756"/>
      <c r="C30" s="757"/>
      <c r="D30" s="177"/>
      <c r="E30" s="177"/>
      <c r="F30" s="34"/>
      <c r="G30" s="29"/>
      <c r="H30" s="25"/>
      <c r="I30" s="25"/>
      <c r="J30" s="728"/>
      <c r="K30" s="755"/>
      <c r="L30" s="755"/>
      <c r="M30" s="755"/>
      <c r="N30" s="755"/>
      <c r="O30" s="729"/>
      <c r="Q30" s="157"/>
    </row>
    <row r="31" spans="1:29" ht="16.350000000000001" customHeight="1" x14ac:dyDescent="0.45">
      <c r="A31" s="608">
        <f t="shared" si="0"/>
        <v>0</v>
      </c>
      <c r="B31" s="756"/>
      <c r="C31" s="757"/>
      <c r="D31" s="177"/>
      <c r="E31" s="177"/>
      <c r="F31" s="34"/>
      <c r="G31" s="29"/>
      <c r="H31" s="25"/>
      <c r="I31" s="25"/>
      <c r="J31" s="728"/>
      <c r="K31" s="755"/>
      <c r="L31" s="755"/>
      <c r="M31" s="755"/>
      <c r="N31" s="755"/>
      <c r="O31" s="729"/>
    </row>
    <row r="32" spans="1:29" ht="16.350000000000001" customHeight="1" x14ac:dyDescent="0.45">
      <c r="A32" s="608">
        <f t="shared" si="0"/>
        <v>0</v>
      </c>
      <c r="B32" s="756"/>
      <c r="C32" s="757"/>
      <c r="D32" s="177"/>
      <c r="E32" s="177"/>
      <c r="F32" s="34"/>
      <c r="G32" s="29"/>
      <c r="H32" s="25"/>
      <c r="I32" s="25"/>
      <c r="J32" s="728"/>
      <c r="K32" s="755"/>
      <c r="L32" s="755"/>
      <c r="M32" s="755"/>
      <c r="N32" s="755"/>
      <c r="O32" s="729"/>
    </row>
    <row r="33" spans="1:15" ht="16.350000000000001" customHeight="1" x14ac:dyDescent="0.45">
      <c r="A33" s="608">
        <f t="shared" si="0"/>
        <v>0</v>
      </c>
      <c r="B33" s="756"/>
      <c r="C33" s="757"/>
      <c r="D33" s="177"/>
      <c r="E33" s="177"/>
      <c r="F33" s="34"/>
      <c r="G33" s="29"/>
      <c r="H33" s="25"/>
      <c r="I33" s="25"/>
      <c r="J33" s="728"/>
      <c r="K33" s="755"/>
      <c r="L33" s="755"/>
      <c r="M33" s="755"/>
      <c r="N33" s="755"/>
      <c r="O33" s="729"/>
    </row>
    <row r="34" spans="1:15" ht="16.350000000000001" customHeight="1" x14ac:dyDescent="0.45">
      <c r="A34" s="608">
        <f t="shared" si="0"/>
        <v>0</v>
      </c>
      <c r="B34" s="756"/>
      <c r="C34" s="757"/>
      <c r="D34" s="177"/>
      <c r="E34" s="177"/>
      <c r="F34" s="34"/>
      <c r="G34" s="29"/>
      <c r="H34" s="25"/>
      <c r="I34" s="25"/>
      <c r="J34" s="728"/>
      <c r="K34" s="755"/>
      <c r="L34" s="755"/>
      <c r="M34" s="755"/>
      <c r="N34" s="755"/>
      <c r="O34" s="729"/>
    </row>
    <row r="35" spans="1:15" ht="16.350000000000001" customHeight="1" x14ac:dyDescent="0.45">
      <c r="A35" s="608">
        <f t="shared" si="0"/>
        <v>0</v>
      </c>
      <c r="B35" s="756"/>
      <c r="C35" s="757"/>
      <c r="D35" s="177"/>
      <c r="E35" s="177"/>
      <c r="F35" s="34"/>
      <c r="G35" s="29"/>
      <c r="H35" s="25"/>
      <c r="I35" s="25"/>
      <c r="J35" s="728"/>
      <c r="K35" s="755"/>
      <c r="L35" s="755"/>
      <c r="M35" s="755"/>
      <c r="N35" s="755"/>
      <c r="O35" s="729"/>
    </row>
    <row r="36" spans="1:15" ht="16.350000000000001" customHeight="1" x14ac:dyDescent="0.45">
      <c r="A36" s="608">
        <f t="shared" si="0"/>
        <v>0</v>
      </c>
      <c r="B36" s="756"/>
      <c r="C36" s="757"/>
      <c r="D36" s="177"/>
      <c r="E36" s="177"/>
      <c r="F36" s="34"/>
      <c r="G36" s="35"/>
      <c r="H36" s="25"/>
      <c r="I36" s="25"/>
      <c r="J36" s="728"/>
      <c r="K36" s="755"/>
      <c r="L36" s="755"/>
      <c r="M36" s="755"/>
      <c r="N36" s="755"/>
      <c r="O36" s="729"/>
    </row>
    <row r="37" spans="1:15" ht="16.350000000000001" customHeight="1" x14ac:dyDescent="0.5">
      <c r="A37" s="758" t="s">
        <v>662</v>
      </c>
      <c r="B37" s="758"/>
      <c r="C37" s="758"/>
      <c r="D37" s="276" t="s">
        <v>304</v>
      </c>
      <c r="E37" s="177"/>
      <c r="F37" s="34"/>
      <c r="G37" s="35"/>
      <c r="H37" s="25"/>
      <c r="I37" s="25"/>
      <c r="J37" s="728"/>
      <c r="K37" s="755"/>
      <c r="L37" s="755"/>
      <c r="M37" s="755"/>
      <c r="N37" s="755"/>
      <c r="O37" s="729"/>
    </row>
    <row r="38" spans="1:15" ht="16.350000000000001" customHeight="1" x14ac:dyDescent="0.5">
      <c r="A38" s="758" t="s">
        <v>705</v>
      </c>
      <c r="B38" s="758"/>
      <c r="C38" s="758"/>
      <c r="D38" s="276" t="s">
        <v>304</v>
      </c>
      <c r="E38" s="177"/>
      <c r="F38" s="34"/>
      <c r="G38" s="35"/>
      <c r="H38" s="25"/>
      <c r="I38" s="25"/>
      <c r="J38" s="728"/>
      <c r="K38" s="755"/>
      <c r="L38" s="755"/>
      <c r="M38" s="755"/>
      <c r="N38" s="755"/>
      <c r="O38" s="729"/>
    </row>
    <row r="39" spans="1:15" ht="16.350000000000001" customHeight="1" x14ac:dyDescent="0.5">
      <c r="A39" s="758" t="s">
        <v>704</v>
      </c>
      <c r="B39" s="758"/>
      <c r="C39" s="758"/>
      <c r="D39" s="177"/>
      <c r="E39" s="177"/>
      <c r="F39" s="34"/>
      <c r="G39" s="35"/>
      <c r="H39" s="25"/>
      <c r="I39" s="25"/>
      <c r="J39" s="728"/>
      <c r="K39" s="755"/>
      <c r="L39" s="755"/>
      <c r="M39" s="755"/>
      <c r="N39" s="755"/>
      <c r="O39" s="729"/>
    </row>
    <row r="40" spans="1:15" ht="16.350000000000001" customHeight="1" x14ac:dyDescent="0.5">
      <c r="A40" s="331" t="s">
        <v>706</v>
      </c>
      <c r="B40" s="331"/>
      <c r="C40" s="331"/>
      <c r="D40" s="177"/>
      <c r="E40" s="177"/>
      <c r="F40" s="34"/>
      <c r="G40" s="35"/>
      <c r="H40" s="25"/>
      <c r="I40" s="25"/>
      <c r="J40" s="176"/>
      <c r="K40" s="329"/>
      <c r="L40" s="329"/>
      <c r="M40" s="329"/>
      <c r="N40" s="329"/>
      <c r="O40" s="326"/>
    </row>
    <row r="41" spans="1:15" ht="16.350000000000001" customHeight="1" x14ac:dyDescent="0.5">
      <c r="A41" s="758" t="s">
        <v>663</v>
      </c>
      <c r="B41" s="758"/>
      <c r="C41" s="758"/>
      <c r="D41" s="276" t="s">
        <v>304</v>
      </c>
      <c r="E41" s="177"/>
      <c r="F41" s="34"/>
      <c r="G41" s="35"/>
      <c r="H41" s="25"/>
      <c r="I41" s="27"/>
      <c r="J41" s="728"/>
      <c r="K41" s="755"/>
      <c r="L41" s="755"/>
      <c r="M41" s="755"/>
      <c r="N41" s="755"/>
      <c r="O41" s="729"/>
    </row>
    <row r="42" spans="1:15" ht="16.350000000000001" customHeight="1" x14ac:dyDescent="0.45">
      <c r="A42" s="31" t="s">
        <v>664</v>
      </c>
      <c r="B42" s="31"/>
      <c r="C42" s="31"/>
      <c r="D42" s="276" t="s">
        <v>304</v>
      </c>
      <c r="E42" s="177"/>
      <c r="F42" s="34"/>
      <c r="G42" s="35"/>
      <c r="H42" s="25"/>
      <c r="I42" s="27"/>
      <c r="J42" s="728"/>
      <c r="K42" s="755"/>
      <c r="L42" s="755"/>
      <c r="M42" s="755"/>
      <c r="N42" s="755"/>
      <c r="O42" s="729"/>
    </row>
    <row r="43" spans="1:15" ht="16.350000000000001" customHeight="1" x14ac:dyDescent="0.45">
      <c r="A43" s="22" t="s">
        <v>23</v>
      </c>
      <c r="B43" s="171"/>
      <c r="C43" s="172"/>
      <c r="D43" s="172"/>
      <c r="E43" s="172"/>
      <c r="F43" s="277">
        <f>SUM(F28:F42)</f>
        <v>0</v>
      </c>
      <c r="G43" s="32"/>
      <c r="H43" s="32"/>
      <c r="I43" s="32"/>
      <c r="J43" s="170"/>
      <c r="K43" s="171"/>
      <c r="L43" s="171"/>
      <c r="M43" s="171"/>
      <c r="N43" s="171"/>
      <c r="O43" s="172"/>
    </row>
    <row r="44" spans="1:15" ht="16.350000000000001" customHeight="1" x14ac:dyDescent="0.45">
      <c r="A44" s="21"/>
      <c r="B44" s="21"/>
      <c r="C44" s="21"/>
      <c r="D44" s="21"/>
      <c r="E44" s="21"/>
      <c r="F44" s="278">
        <f>F24-F43</f>
        <v>0</v>
      </c>
      <c r="G44" s="21"/>
      <c r="H44" s="21"/>
      <c r="I44" s="21"/>
      <c r="J44" s="21"/>
      <c r="K44" s="21"/>
      <c r="L44" s="21"/>
      <c r="M44" s="21"/>
      <c r="N44" s="21"/>
      <c r="O44" s="21"/>
    </row>
    <row r="45" spans="1:15" ht="16.350000000000001" customHeight="1" x14ac:dyDescent="0.45">
      <c r="A45" s="21"/>
      <c r="B45" s="21"/>
      <c r="C45" s="21"/>
      <c r="D45" s="21"/>
      <c r="E45" s="21"/>
      <c r="F45" s="21"/>
      <c r="G45" s="21"/>
      <c r="H45" s="21"/>
      <c r="I45" s="21"/>
      <c r="J45" s="21"/>
      <c r="K45" s="21"/>
      <c r="L45" s="21"/>
      <c r="M45" s="21"/>
      <c r="N45" s="21"/>
      <c r="O45" s="21"/>
    </row>
    <row r="46" spans="1:15" ht="16.350000000000001" customHeight="1" x14ac:dyDescent="0.45">
      <c r="A46" s="269" t="s">
        <v>269</v>
      </c>
      <c r="B46" s="172"/>
      <c r="C46" s="279">
        <f>'Dev. Budget'!C119</f>
        <v>0</v>
      </c>
      <c r="D46" s="278"/>
      <c r="E46" s="761" t="s">
        <v>660</v>
      </c>
      <c r="F46" s="761"/>
      <c r="G46" s="761"/>
      <c r="H46" s="196"/>
      <c r="I46" s="21"/>
      <c r="J46" s="21"/>
      <c r="K46" s="21"/>
      <c r="L46" s="21"/>
      <c r="M46" s="21"/>
      <c r="N46" s="21"/>
      <c r="O46" s="21"/>
    </row>
    <row r="47" spans="1:15" ht="16.350000000000001" customHeight="1" x14ac:dyDescent="0.45">
      <c r="A47" s="170" t="s">
        <v>270</v>
      </c>
      <c r="B47" s="172"/>
      <c r="C47" s="277">
        <f>F24-C46</f>
        <v>0</v>
      </c>
      <c r="D47" s="278"/>
      <c r="E47" s="760" t="s">
        <v>661</v>
      </c>
      <c r="F47" s="760"/>
      <c r="G47" s="760"/>
      <c r="H47" s="759"/>
      <c r="I47" s="21"/>
      <c r="J47" s="21"/>
      <c r="K47" s="21"/>
      <c r="L47" s="21"/>
      <c r="M47" s="21"/>
      <c r="N47" s="21"/>
      <c r="O47" s="21"/>
    </row>
    <row r="48" spans="1:15" x14ac:dyDescent="0.45">
      <c r="A48" s="21"/>
      <c r="B48" s="21"/>
      <c r="C48" s="21"/>
      <c r="D48" s="21"/>
      <c r="E48" s="760"/>
      <c r="F48" s="760"/>
      <c r="G48" s="760"/>
      <c r="H48" s="759"/>
      <c r="I48" s="21"/>
      <c r="J48" s="21"/>
      <c r="K48" s="21"/>
      <c r="L48" s="21"/>
      <c r="M48" s="21"/>
      <c r="N48" s="21"/>
      <c r="O48" s="21"/>
    </row>
    <row r="49" spans="1:15" x14ac:dyDescent="0.45">
      <c r="A49" s="21"/>
      <c r="B49" s="21"/>
      <c r="C49" s="21"/>
      <c r="D49" s="21"/>
      <c r="E49" s="760"/>
      <c r="F49" s="760"/>
      <c r="G49" s="760"/>
      <c r="H49" s="759"/>
      <c r="I49" s="21"/>
      <c r="J49" s="21"/>
      <c r="K49" s="21"/>
      <c r="L49" s="21"/>
      <c r="M49" s="21"/>
      <c r="N49" s="21"/>
      <c r="O49" s="21"/>
    </row>
    <row r="50" spans="1:15" x14ac:dyDescent="0.45">
      <c r="A50" s="21"/>
      <c r="B50" s="21"/>
      <c r="C50" s="21"/>
      <c r="D50" s="21"/>
      <c r="E50" s="760"/>
      <c r="F50" s="760"/>
      <c r="G50" s="760"/>
      <c r="H50" s="759"/>
      <c r="I50" s="21"/>
      <c r="J50" s="21"/>
      <c r="K50" s="21"/>
      <c r="L50" s="21"/>
      <c r="M50" s="21"/>
      <c r="N50" s="21"/>
      <c r="O50" s="21"/>
    </row>
    <row r="51" spans="1:15" x14ac:dyDescent="0.45">
      <c r="A51" s="21"/>
      <c r="B51" s="21"/>
      <c r="C51" s="21"/>
      <c r="D51" s="21"/>
      <c r="E51" s="21"/>
      <c r="F51" s="21"/>
      <c r="G51" s="21"/>
      <c r="H51" s="21"/>
      <c r="I51" s="21"/>
      <c r="J51" s="21"/>
      <c r="K51" s="21"/>
      <c r="L51" s="21"/>
      <c r="M51" s="21"/>
      <c r="N51" s="21"/>
      <c r="O51" s="21"/>
    </row>
    <row r="52" spans="1:15" x14ac:dyDescent="0.45">
      <c r="A52" s="21"/>
      <c r="B52" s="21"/>
      <c r="C52" s="21"/>
      <c r="D52" s="21"/>
      <c r="E52" s="21"/>
      <c r="F52" s="21"/>
      <c r="G52" s="21"/>
      <c r="H52" s="21"/>
      <c r="I52" s="21"/>
      <c r="J52" s="21"/>
      <c r="K52" s="21"/>
      <c r="L52" s="21"/>
      <c r="M52" s="21"/>
      <c r="N52" s="21"/>
      <c r="O52" s="21"/>
    </row>
    <row r="53" spans="1:15" x14ac:dyDescent="0.45">
      <c r="A53" s="21"/>
      <c r="B53" s="21"/>
      <c r="C53" s="21"/>
      <c r="D53" s="21"/>
      <c r="E53" s="21"/>
      <c r="F53" s="21"/>
      <c r="G53" s="21"/>
      <c r="H53" s="21"/>
      <c r="I53" s="21"/>
      <c r="J53" s="21"/>
      <c r="K53" s="21"/>
      <c r="L53" s="21"/>
      <c r="M53" s="21"/>
      <c r="N53" s="21"/>
      <c r="O53" s="21"/>
    </row>
    <row r="54" spans="1:15" x14ac:dyDescent="0.45">
      <c r="A54" s="21"/>
      <c r="B54" s="21"/>
      <c r="C54" s="21"/>
      <c r="D54" s="21"/>
      <c r="E54" s="21"/>
      <c r="F54" s="21"/>
      <c r="G54" s="21"/>
      <c r="H54" s="21"/>
      <c r="I54" s="21"/>
      <c r="J54" s="21"/>
      <c r="K54" s="21"/>
      <c r="L54" s="21"/>
      <c r="M54" s="21"/>
      <c r="N54" s="21"/>
      <c r="O54" s="21"/>
    </row>
    <row r="55" spans="1:15" x14ac:dyDescent="0.45">
      <c r="A55" s="21"/>
      <c r="B55" s="21"/>
      <c r="C55" s="21"/>
      <c r="D55" s="21"/>
      <c r="E55" s="21"/>
      <c r="F55" s="21"/>
      <c r="G55" s="21"/>
      <c r="H55" s="21"/>
      <c r="I55" s="21"/>
      <c r="J55" s="21"/>
      <c r="K55" s="21"/>
      <c r="L55" s="21"/>
      <c r="M55" s="21"/>
      <c r="N55" s="21"/>
      <c r="O55" s="21"/>
    </row>
    <row r="56" spans="1:15" x14ac:dyDescent="0.45">
      <c r="A56" s="21"/>
      <c r="B56" s="21"/>
      <c r="C56" s="21"/>
      <c r="D56" s="21"/>
      <c r="E56" s="21"/>
      <c r="F56" s="21"/>
      <c r="G56" s="21"/>
      <c r="H56" s="21"/>
      <c r="I56" s="21"/>
      <c r="J56" s="21"/>
      <c r="K56" s="21"/>
      <c r="L56" s="21"/>
      <c r="M56" s="21"/>
      <c r="N56" s="21"/>
      <c r="O56" s="21"/>
    </row>
    <row r="57" spans="1:15" x14ac:dyDescent="0.45">
      <c r="A57" s="21"/>
      <c r="B57" s="21"/>
      <c r="C57" s="21"/>
      <c r="D57" s="21"/>
      <c r="E57" s="21"/>
      <c r="F57" s="21"/>
      <c r="G57" s="21"/>
      <c r="H57" s="21"/>
      <c r="I57" s="21"/>
      <c r="J57" s="21"/>
      <c r="K57" s="21"/>
      <c r="L57" s="21"/>
      <c r="M57" s="21"/>
      <c r="N57" s="21"/>
      <c r="O57" s="21"/>
    </row>
    <row r="58" spans="1:15" x14ac:dyDescent="0.45">
      <c r="A58" s="21"/>
      <c r="B58" s="21"/>
      <c r="C58" s="21"/>
      <c r="D58" s="21"/>
      <c r="E58" s="21"/>
      <c r="F58" s="21"/>
      <c r="G58" s="21"/>
      <c r="H58" s="21"/>
      <c r="I58" s="21"/>
      <c r="J58" s="21"/>
      <c r="K58" s="21"/>
      <c r="L58" s="21"/>
      <c r="M58" s="21"/>
      <c r="N58" s="21"/>
      <c r="O58" s="21"/>
    </row>
    <row r="59" spans="1:15" x14ac:dyDescent="0.45">
      <c r="A59" s="21"/>
      <c r="B59" s="21"/>
      <c r="C59" s="21"/>
      <c r="D59" s="21"/>
      <c r="E59" s="21"/>
      <c r="F59" s="21"/>
      <c r="G59" s="21"/>
      <c r="H59" s="21"/>
      <c r="I59" s="21"/>
      <c r="J59" s="21"/>
      <c r="K59" s="21"/>
      <c r="L59" s="21"/>
      <c r="M59" s="21"/>
      <c r="N59" s="21"/>
      <c r="O59" s="21"/>
    </row>
    <row r="60" spans="1:15" x14ac:dyDescent="0.45">
      <c r="A60" s="21"/>
      <c r="B60" s="21"/>
      <c r="C60" s="21"/>
      <c r="D60" s="21"/>
      <c r="E60" s="21"/>
      <c r="F60" s="21"/>
      <c r="G60" s="21"/>
      <c r="H60" s="21"/>
      <c r="I60" s="21"/>
      <c r="J60" s="21"/>
      <c r="K60" s="21"/>
      <c r="L60" s="21"/>
      <c r="M60" s="21"/>
      <c r="N60" s="21"/>
      <c r="O60" s="21"/>
    </row>
    <row r="61" spans="1:15" x14ac:dyDescent="0.45">
      <c r="A61" s="21"/>
      <c r="B61" s="21"/>
      <c r="C61" s="21"/>
      <c r="D61" s="21"/>
      <c r="E61" s="21"/>
      <c r="F61" s="21"/>
      <c r="G61" s="21"/>
      <c r="H61" s="21"/>
      <c r="I61" s="21"/>
      <c r="J61" s="21"/>
      <c r="K61" s="21"/>
      <c r="L61" s="21"/>
      <c r="M61" s="21"/>
      <c r="N61" s="21"/>
      <c r="O61" s="21"/>
    </row>
    <row r="62" spans="1:15" x14ac:dyDescent="0.45">
      <c r="A62" s="21"/>
      <c r="B62" s="21"/>
      <c r="C62" s="21"/>
      <c r="D62" s="21"/>
      <c r="E62" s="21"/>
      <c r="F62" s="21"/>
      <c r="G62" s="21"/>
      <c r="H62" s="21"/>
      <c r="I62" s="21"/>
      <c r="J62" s="21"/>
      <c r="K62" s="21"/>
      <c r="L62" s="21"/>
      <c r="M62" s="21"/>
      <c r="N62" s="21"/>
      <c r="O62" s="21"/>
    </row>
    <row r="63" spans="1:15" x14ac:dyDescent="0.45">
      <c r="A63" s="21"/>
      <c r="B63" s="21"/>
      <c r="C63" s="21"/>
      <c r="D63" s="21"/>
      <c r="E63" s="21"/>
      <c r="F63" s="21"/>
      <c r="G63" s="21"/>
      <c r="H63" s="21"/>
      <c r="I63" s="21"/>
      <c r="J63" s="21"/>
      <c r="K63" s="21"/>
      <c r="L63" s="21"/>
      <c r="M63" s="21"/>
      <c r="N63" s="21"/>
      <c r="O63" s="21"/>
    </row>
    <row r="64" spans="1:15" x14ac:dyDescent="0.45">
      <c r="A64" s="21"/>
      <c r="B64" s="21"/>
      <c r="C64" s="21"/>
      <c r="D64" s="21"/>
      <c r="E64" s="21"/>
      <c r="F64" s="21"/>
      <c r="G64" s="21"/>
      <c r="H64" s="21"/>
      <c r="I64" s="21"/>
      <c r="J64" s="21"/>
      <c r="K64" s="21"/>
      <c r="L64" s="21"/>
      <c r="M64" s="21"/>
      <c r="N64" s="21"/>
      <c r="O64" s="21"/>
    </row>
    <row r="65" spans="1:15" x14ac:dyDescent="0.45">
      <c r="A65" s="21"/>
      <c r="B65" s="21"/>
      <c r="C65" s="21"/>
      <c r="D65" s="21"/>
      <c r="E65" s="21"/>
      <c r="F65" s="21"/>
      <c r="G65" s="21"/>
      <c r="H65" s="21"/>
      <c r="I65" s="21"/>
      <c r="J65" s="21"/>
      <c r="K65" s="21"/>
      <c r="L65" s="21"/>
      <c r="M65" s="21"/>
      <c r="N65" s="21"/>
      <c r="O65" s="21"/>
    </row>
    <row r="66" spans="1:15" x14ac:dyDescent="0.45">
      <c r="A66" s="21"/>
      <c r="B66" s="21"/>
      <c r="C66" s="21"/>
      <c r="D66" s="21"/>
      <c r="E66" s="21"/>
      <c r="F66" s="21"/>
      <c r="G66" s="21"/>
      <c r="H66" s="21"/>
      <c r="I66" s="21"/>
      <c r="J66" s="21"/>
      <c r="K66" s="21"/>
      <c r="L66" s="21"/>
      <c r="M66" s="21"/>
      <c r="N66" s="21"/>
      <c r="O66" s="21"/>
    </row>
  </sheetData>
  <sheetProtection algorithmName="SHA-512" hashValue="Q0K18IgbzFg3oxTN9GnnESPefXRh/QUswq+0+AVa5U0EELAkX+L3TFKDXTC00sG2CM831Lm2OtJoAUgQjWOf6g==" saltValue="J7ZwVi1yEO7zvy/T7dQuwg==" spinCount="100000" sheet="1" selectLockedCells="1"/>
  <mergeCells count="62">
    <mergeCell ref="L17:O17"/>
    <mergeCell ref="L21:O21"/>
    <mergeCell ref="L20:O20"/>
    <mergeCell ref="J28:O28"/>
    <mergeCell ref="J29:O29"/>
    <mergeCell ref="L8:O8"/>
    <mergeCell ref="L9:O9"/>
    <mergeCell ref="L10:O10"/>
    <mergeCell ref="L11:O11"/>
    <mergeCell ref="L12:O12"/>
    <mergeCell ref="A17:C17"/>
    <mergeCell ref="A18:C18"/>
    <mergeCell ref="A28:C28"/>
    <mergeCell ref="A29:C29"/>
    <mergeCell ref="A30:C30"/>
    <mergeCell ref="A21:C21"/>
    <mergeCell ref="H47:H50"/>
    <mergeCell ref="J31:O31"/>
    <mergeCell ref="L19:O19"/>
    <mergeCell ref="A32:C32"/>
    <mergeCell ref="A31:C31"/>
    <mergeCell ref="E47:G50"/>
    <mergeCell ref="E46:G46"/>
    <mergeCell ref="J30:O30"/>
    <mergeCell ref="A8:C8"/>
    <mergeCell ref="A9:C9"/>
    <mergeCell ref="A10:C10"/>
    <mergeCell ref="A11:C11"/>
    <mergeCell ref="A13:C13"/>
    <mergeCell ref="A14:C14"/>
    <mergeCell ref="A15:C15"/>
    <mergeCell ref="A16:C16"/>
    <mergeCell ref="A12:C12"/>
    <mergeCell ref="L13:O13"/>
    <mergeCell ref="L14:O14"/>
    <mergeCell ref="L15:O15"/>
    <mergeCell ref="L16:O16"/>
    <mergeCell ref="L18:O18"/>
    <mergeCell ref="A39:C39"/>
    <mergeCell ref="J39:O39"/>
    <mergeCell ref="J41:O41"/>
    <mergeCell ref="J42:O42"/>
    <mergeCell ref="A41:C41"/>
    <mergeCell ref="L22:O22"/>
    <mergeCell ref="K27:O27"/>
    <mergeCell ref="A19:C19"/>
    <mergeCell ref="M7:O7"/>
    <mergeCell ref="A7:C7"/>
    <mergeCell ref="A27:C27"/>
    <mergeCell ref="J37:O37"/>
    <mergeCell ref="J38:O38"/>
    <mergeCell ref="A33:C33"/>
    <mergeCell ref="A34:C34"/>
    <mergeCell ref="A37:C37"/>
    <mergeCell ref="A38:C38"/>
    <mergeCell ref="A35:C35"/>
    <mergeCell ref="A36:C36"/>
    <mergeCell ref="J34:O34"/>
    <mergeCell ref="J35:O35"/>
    <mergeCell ref="J36:O36"/>
    <mergeCell ref="J33:O33"/>
    <mergeCell ref="J32:O32"/>
  </mergeCells>
  <phoneticPr fontId="0" type="noConversion"/>
  <dataValidations count="4">
    <dataValidation type="list" allowBlank="1" showInputMessage="1" showErrorMessage="1" sqref="I8:I23 I28:I40" xr:uid="{00000000-0002-0000-0900-000000000000}">
      <formula1>LoanType</formula1>
    </dataValidation>
    <dataValidation type="list" allowBlank="1" showInputMessage="1" showErrorMessage="1" sqref="D8:D22 D28:D42" xr:uid="{00000000-0002-0000-0900-000001000000}">
      <formula1>YN</formula1>
    </dataValidation>
    <dataValidation type="list" allowBlank="1" showInputMessage="1" showErrorMessage="1" sqref="H47" xr:uid="{00000000-0002-0000-0900-000003000000}">
      <formula1>"Yes, No"</formula1>
    </dataValidation>
    <dataValidation type="list" allowBlank="1" showInputMessage="1" showErrorMessage="1" sqref="H46" xr:uid="{F9E2CE6C-F1D4-4038-9937-4A44516DE594}">
      <formula1>"9%, 4%, No LIHTC"</formula1>
    </dataValidation>
  </dataValidations>
  <pageMargins left="0.7" right="0.7" top="0.75" bottom="0.75" header="0.3" footer="0.3"/>
  <pageSetup scale="4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AM163"/>
  <sheetViews>
    <sheetView topLeftCell="A20" zoomScale="115" zoomScaleNormal="115" zoomScaleSheetLayoutView="100" zoomScalePageLayoutView="115" workbookViewId="0">
      <selection activeCell="C39" sqref="C39"/>
    </sheetView>
  </sheetViews>
  <sheetFormatPr defaultColWidth="9.1328125" defaultRowHeight="15.4" x14ac:dyDescent="0.45"/>
  <cols>
    <col min="1" max="1" width="12.73046875" style="197" customWidth="1"/>
    <col min="2" max="2" width="27.86328125" style="197" customWidth="1"/>
    <col min="3" max="3" width="12.73046875" style="198" customWidth="1"/>
    <col min="4" max="4" width="12.73046875" style="197" customWidth="1"/>
    <col min="5" max="5" width="12.73046875" style="197" hidden="1" customWidth="1"/>
    <col min="6" max="6" width="12.73046875" style="197" customWidth="1"/>
    <col min="7" max="7" width="72.265625" style="197" customWidth="1"/>
    <col min="8" max="8" width="47.59765625" style="280" customWidth="1"/>
    <col min="9" max="9" width="12.59765625" style="280" hidden="1" customWidth="1"/>
    <col min="10" max="11" width="9.1328125" style="280" hidden="1" customWidth="1"/>
    <col min="12" max="39" width="9.1328125" style="2"/>
    <col min="40" max="16384" width="9.1328125" style="197"/>
  </cols>
  <sheetData>
    <row r="1" spans="1:14" ht="30" customHeight="1" x14ac:dyDescent="0.45">
      <c r="A1" s="261" t="str">
        <f>'Sources of Funds'!A1</f>
        <v>Insert Project Name</v>
      </c>
      <c r="B1" s="270"/>
      <c r="C1" s="271"/>
      <c r="D1" s="270"/>
      <c r="E1" s="270"/>
      <c r="F1" s="270"/>
      <c r="G1" s="272"/>
    </row>
    <row r="2" spans="1:14" ht="16.350000000000001" customHeight="1" x14ac:dyDescent="0.45">
      <c r="A2" s="171" t="s">
        <v>24</v>
      </c>
      <c r="B2" s="270"/>
      <c r="C2" s="3"/>
      <c r="D2" s="2"/>
      <c r="E2" s="2"/>
      <c r="F2" s="2"/>
      <c r="G2" s="2"/>
    </row>
    <row r="3" spans="1:14" ht="16.350000000000001" customHeight="1" x14ac:dyDescent="0.45">
      <c r="A3" s="2"/>
      <c r="B3" s="2"/>
      <c r="C3" s="3"/>
      <c r="D3" s="2"/>
      <c r="E3" s="2"/>
      <c r="F3" s="2"/>
      <c r="G3" s="2"/>
    </row>
    <row r="4" spans="1:14" ht="3.4" customHeight="1" x14ac:dyDescent="0.45">
      <c r="A4" s="346"/>
      <c r="B4" s="346"/>
      <c r="C4" s="774" t="s">
        <v>30</v>
      </c>
      <c r="D4" s="774" t="s">
        <v>32</v>
      </c>
      <c r="E4" s="776" t="s">
        <v>328</v>
      </c>
      <c r="F4" s="778" t="s">
        <v>21</v>
      </c>
      <c r="G4" s="779"/>
    </row>
    <row r="5" spans="1:14" ht="16.350000000000001" customHeight="1" x14ac:dyDescent="0.45">
      <c r="A5" s="347"/>
      <c r="B5" s="348"/>
      <c r="C5" s="775"/>
      <c r="D5" s="775"/>
      <c r="E5" s="777" t="s">
        <v>33</v>
      </c>
      <c r="F5" s="780"/>
      <c r="G5" s="781"/>
      <c r="L5" s="281"/>
      <c r="M5" s="281"/>
      <c r="N5" s="281"/>
    </row>
    <row r="6" spans="1:14" ht="16.350000000000001" customHeight="1" x14ac:dyDescent="0.45">
      <c r="A6" s="766" t="s">
        <v>34</v>
      </c>
      <c r="B6" s="767"/>
      <c r="C6" s="286"/>
      <c r="D6" s="287"/>
      <c r="E6" s="288"/>
      <c r="F6" s="289"/>
      <c r="G6" s="288"/>
      <c r="L6" s="281"/>
      <c r="M6" s="281"/>
      <c r="N6" s="281"/>
    </row>
    <row r="7" spans="1:14" ht="16.350000000000001" customHeight="1" x14ac:dyDescent="0.45">
      <c r="A7" s="768" t="s">
        <v>35</v>
      </c>
      <c r="B7" s="769"/>
      <c r="C7" s="36">
        <v>0</v>
      </c>
      <c r="D7" s="351" t="e">
        <f>C7/'Unit Mix &amp; Rental Income'!$F$15</f>
        <v>#DIV/0!</v>
      </c>
      <c r="E7" s="200" t="e">
        <f>C7/'Unit Mix &amp; Rental Income'!#REF!</f>
        <v>#REF!</v>
      </c>
      <c r="F7" s="772"/>
      <c r="G7" s="773"/>
      <c r="L7" s="281"/>
      <c r="M7" s="281"/>
      <c r="N7" s="281"/>
    </row>
    <row r="8" spans="1:14" ht="16.350000000000001" customHeight="1" x14ac:dyDescent="0.45">
      <c r="A8" s="768" t="s">
        <v>36</v>
      </c>
      <c r="B8" s="769"/>
      <c r="C8" s="36">
        <v>0</v>
      </c>
      <c r="D8" s="351" t="e">
        <f>C8/'Unit Mix &amp; Rental Income'!$F$15</f>
        <v>#DIV/0!</v>
      </c>
      <c r="E8" s="200" t="e">
        <f>C8/'Unit Mix &amp; Rental Income'!#REF!</f>
        <v>#REF!</v>
      </c>
      <c r="F8" s="772"/>
      <c r="G8" s="773"/>
      <c r="L8" s="281"/>
      <c r="M8" s="281"/>
      <c r="N8" s="281"/>
    </row>
    <row r="9" spans="1:14" ht="16.350000000000001" customHeight="1" x14ac:dyDescent="0.45">
      <c r="A9" s="768" t="s">
        <v>37</v>
      </c>
      <c r="B9" s="769"/>
      <c r="C9" s="36">
        <v>0</v>
      </c>
      <c r="D9" s="351" t="e">
        <f>C9/'Unit Mix &amp; Rental Income'!$F$15</f>
        <v>#DIV/0!</v>
      </c>
      <c r="E9" s="200" t="e">
        <f>C9/'Unit Mix &amp; Rental Income'!#REF!</f>
        <v>#REF!</v>
      </c>
      <c r="F9" s="772"/>
      <c r="G9" s="773"/>
      <c r="L9" s="281"/>
      <c r="M9" s="281"/>
      <c r="N9" s="281"/>
    </row>
    <row r="10" spans="1:14" ht="16.350000000000001" customHeight="1" x14ac:dyDescent="0.45">
      <c r="A10" s="786" t="s">
        <v>38</v>
      </c>
      <c r="B10" s="787"/>
      <c r="C10" s="350">
        <f>SUM(C7:C9)</f>
        <v>0</v>
      </c>
      <c r="D10" s="351" t="e">
        <f>C10/'Unit Mix &amp; Rental Income'!$F$15</f>
        <v>#DIV/0!</v>
      </c>
      <c r="E10" s="290" t="e">
        <f>C10/'Unit Mix &amp; Rental Income'!#REF!</f>
        <v>#REF!</v>
      </c>
      <c r="F10" s="788"/>
      <c r="G10" s="789"/>
      <c r="L10" s="281"/>
      <c r="M10" s="281"/>
      <c r="N10" s="281"/>
    </row>
    <row r="11" spans="1:14" ht="16.45" customHeight="1" x14ac:dyDescent="0.45">
      <c r="A11" s="768" t="s">
        <v>39</v>
      </c>
      <c r="B11" s="769"/>
      <c r="C11" s="36">
        <v>0</v>
      </c>
      <c r="D11" s="351" t="e">
        <f>C11/'Unit Mix &amp; Rental Income'!$F$15</f>
        <v>#DIV/0!</v>
      </c>
      <c r="E11" s="200" t="e">
        <f>C11/'Unit Mix &amp; Rental Income'!#REF!</f>
        <v>#REF!</v>
      </c>
      <c r="F11" s="772"/>
      <c r="G11" s="773"/>
      <c r="L11" s="281"/>
      <c r="M11" s="281"/>
      <c r="N11" s="281"/>
    </row>
    <row r="12" spans="1:14" ht="16.350000000000001" customHeight="1" x14ac:dyDescent="0.45">
      <c r="A12" s="784" t="s">
        <v>463</v>
      </c>
      <c r="B12" s="785"/>
      <c r="C12" s="36">
        <v>0</v>
      </c>
      <c r="D12" s="351" t="e">
        <f>C12/'Unit Mix &amp; Rental Income'!$F$15</f>
        <v>#DIV/0!</v>
      </c>
      <c r="E12" s="200" t="e">
        <f>C12/'Unit Mix &amp; Rental Income'!#REF!</f>
        <v>#REF!</v>
      </c>
      <c r="F12" s="772"/>
      <c r="G12" s="773"/>
      <c r="L12" s="281"/>
      <c r="M12" s="281"/>
      <c r="N12" s="281"/>
    </row>
    <row r="13" spans="1:14" ht="16.350000000000001" customHeight="1" x14ac:dyDescent="0.45">
      <c r="A13" s="762" t="s">
        <v>40</v>
      </c>
      <c r="B13" s="763"/>
      <c r="C13" s="291">
        <f>SUM(C10:C12)</f>
        <v>0</v>
      </c>
      <c r="D13" s="352" t="e">
        <f>SUM(D10:D12)</f>
        <v>#DIV/0!</v>
      </c>
      <c r="E13" s="291" t="e">
        <f>SUM(E10:E12)</f>
        <v>#REF!</v>
      </c>
      <c r="F13" s="764"/>
      <c r="G13" s="765"/>
      <c r="L13" s="281"/>
      <c r="M13" s="281"/>
      <c r="N13" s="281"/>
    </row>
    <row r="14" spans="1:14" ht="16.350000000000001" customHeight="1" x14ac:dyDescent="0.45">
      <c r="A14" s="766" t="s">
        <v>322</v>
      </c>
      <c r="B14" s="767"/>
      <c r="C14" s="286"/>
      <c r="D14" s="287"/>
      <c r="E14" s="288"/>
      <c r="F14" s="289"/>
      <c r="G14" s="288"/>
      <c r="L14" s="281"/>
      <c r="M14" s="281"/>
      <c r="N14" s="281"/>
    </row>
    <row r="15" spans="1:14" ht="16.45" customHeight="1" x14ac:dyDescent="0.45">
      <c r="A15" s="768" t="s">
        <v>651</v>
      </c>
      <c r="B15" s="769"/>
      <c r="C15" s="36">
        <v>0</v>
      </c>
      <c r="D15" s="351" t="e">
        <f>C15/'Unit Mix &amp; Rental Income'!$F$15</f>
        <v>#DIV/0!</v>
      </c>
      <c r="E15" s="200" t="e">
        <f>C15/'Unit Mix &amp; Rental Income'!#REF!</f>
        <v>#REF!</v>
      </c>
      <c r="F15" s="770"/>
      <c r="G15" s="771"/>
      <c r="L15" s="281"/>
      <c r="M15" s="281"/>
      <c r="N15" s="281"/>
    </row>
    <row r="16" spans="1:14" ht="16.350000000000001" customHeight="1" x14ac:dyDescent="0.45">
      <c r="A16" s="768" t="s">
        <v>402</v>
      </c>
      <c r="B16" s="769"/>
      <c r="C16" s="36">
        <v>0</v>
      </c>
      <c r="D16" s="351" t="e">
        <f>C16/'Unit Mix &amp; Rental Income'!$F$15</f>
        <v>#DIV/0!</v>
      </c>
      <c r="E16" s="200" t="e">
        <f>C16/'Unit Mix &amp; Rental Income'!#REF!</f>
        <v>#REF!</v>
      </c>
      <c r="F16" s="184"/>
      <c r="G16" s="185"/>
      <c r="L16" s="281"/>
      <c r="M16" s="281"/>
      <c r="N16" s="281"/>
    </row>
    <row r="17" spans="1:14" ht="16.350000000000001" customHeight="1" x14ac:dyDescent="0.45">
      <c r="A17" s="768" t="s">
        <v>41</v>
      </c>
      <c r="B17" s="769"/>
      <c r="C17" s="36">
        <v>0</v>
      </c>
      <c r="D17" s="351" t="e">
        <f>C17/'Unit Mix &amp; Rental Income'!$F$15</f>
        <v>#DIV/0!</v>
      </c>
      <c r="E17" s="200" t="e">
        <f>C17/'Unit Mix &amp; Rental Income'!#REF!</f>
        <v>#REF!</v>
      </c>
      <c r="F17" s="772"/>
      <c r="G17" s="773"/>
      <c r="L17" s="281"/>
      <c r="M17" s="281"/>
      <c r="N17" s="281"/>
    </row>
    <row r="18" spans="1:14" ht="16.350000000000001" customHeight="1" x14ac:dyDescent="0.45">
      <c r="A18" s="768" t="s">
        <v>42</v>
      </c>
      <c r="B18" s="769"/>
      <c r="C18" s="36">
        <v>0</v>
      </c>
      <c r="D18" s="351" t="e">
        <f>C18/'Unit Mix &amp; Rental Income'!$F$15</f>
        <v>#DIV/0!</v>
      </c>
      <c r="E18" s="200" t="e">
        <f>C18/'Unit Mix &amp; Rental Income'!#REF!</f>
        <v>#REF!</v>
      </c>
      <c r="F18" s="772"/>
      <c r="G18" s="773"/>
      <c r="L18" s="281"/>
      <c r="M18" s="281"/>
      <c r="N18" s="281"/>
    </row>
    <row r="19" spans="1:14" ht="16.350000000000001" customHeight="1" x14ac:dyDescent="0.45">
      <c r="A19" s="768" t="s">
        <v>43</v>
      </c>
      <c r="B19" s="769"/>
      <c r="C19" s="36">
        <v>0</v>
      </c>
      <c r="D19" s="351" t="e">
        <f>C19/'Unit Mix &amp; Rental Income'!$F$15</f>
        <v>#DIV/0!</v>
      </c>
      <c r="E19" s="200" t="e">
        <f>C19/'Unit Mix &amp; Rental Income'!#REF!</f>
        <v>#REF!</v>
      </c>
      <c r="F19" s="772"/>
      <c r="G19" s="773"/>
      <c r="L19" s="281"/>
      <c r="M19" s="281"/>
      <c r="N19" s="281"/>
    </row>
    <row r="20" spans="1:14" ht="16.350000000000001" customHeight="1" x14ac:dyDescent="0.45">
      <c r="A20" s="768" t="s">
        <v>357</v>
      </c>
      <c r="B20" s="769"/>
      <c r="C20" s="36">
        <v>0</v>
      </c>
      <c r="D20" s="351" t="e">
        <f>C20/'Unit Mix &amp; Rental Income'!$F$15</f>
        <v>#DIV/0!</v>
      </c>
      <c r="E20" s="200" t="e">
        <f>C20/'Unit Mix &amp; Rental Income'!#REF!</f>
        <v>#REF!</v>
      </c>
      <c r="F20" s="772"/>
      <c r="G20" s="773"/>
      <c r="I20" s="205" t="e">
        <f>J20+J21</f>
        <v>#DIV/0!</v>
      </c>
      <c r="J20" s="205" t="e">
        <f>C20/(C15+C16+C18+C19+C17)</f>
        <v>#DIV/0!</v>
      </c>
      <c r="L20" s="281"/>
      <c r="M20" s="281"/>
      <c r="N20" s="281"/>
    </row>
    <row r="21" spans="1:14" ht="16.350000000000001" customHeight="1" x14ac:dyDescent="0.45">
      <c r="A21" s="768" t="s">
        <v>355</v>
      </c>
      <c r="B21" s="769"/>
      <c r="C21" s="36">
        <v>0</v>
      </c>
      <c r="D21" s="351" t="e">
        <f>C21/'Unit Mix &amp; Rental Income'!$F$15</f>
        <v>#DIV/0!</v>
      </c>
      <c r="E21" s="200" t="e">
        <f>C21/'Unit Mix &amp; Rental Income'!#REF!</f>
        <v>#REF!</v>
      </c>
      <c r="F21" s="772"/>
      <c r="G21" s="773"/>
      <c r="J21" s="205" t="e">
        <f>C21/(C15+C16+C18+C19+C17+C20)</f>
        <v>#DIV/0!</v>
      </c>
      <c r="L21" s="281"/>
      <c r="M21" s="281"/>
      <c r="N21" s="281"/>
    </row>
    <row r="22" spans="1:14" ht="16.350000000000001" customHeight="1" x14ac:dyDescent="0.45">
      <c r="A22" s="768" t="s">
        <v>356</v>
      </c>
      <c r="B22" s="769"/>
      <c r="C22" s="36">
        <v>0</v>
      </c>
      <c r="D22" s="351" t="e">
        <f>C22/'Unit Mix &amp; Rental Income'!$F$15</f>
        <v>#DIV/0!</v>
      </c>
      <c r="E22" s="200" t="e">
        <f>C22/'Unit Mix &amp; Rental Income'!#REF!</f>
        <v>#REF!</v>
      </c>
      <c r="F22" s="184"/>
      <c r="G22" s="185"/>
      <c r="L22" s="281"/>
      <c r="M22" s="281"/>
      <c r="N22" s="281"/>
    </row>
    <row r="23" spans="1:14" ht="16.350000000000001" customHeight="1" x14ac:dyDescent="0.45">
      <c r="A23" s="782" t="s">
        <v>44</v>
      </c>
      <c r="B23" s="783"/>
      <c r="C23" s="36">
        <v>0</v>
      </c>
      <c r="D23" s="351" t="e">
        <f>C23/'Unit Mix &amp; Rental Income'!$F$15</f>
        <v>#DIV/0!</v>
      </c>
      <c r="E23" s="200" t="e">
        <f>C23/'Unit Mix &amp; Rental Income'!#REF!</f>
        <v>#REF!</v>
      </c>
      <c r="F23" s="772"/>
      <c r="G23" s="773"/>
      <c r="I23" s="205" t="e">
        <f>C23/(C14+C15+C17+C18)</f>
        <v>#DIV/0!</v>
      </c>
      <c r="L23" s="281"/>
      <c r="M23" s="281"/>
      <c r="N23" s="281"/>
    </row>
    <row r="24" spans="1:14" ht="16.350000000000001" customHeight="1" x14ac:dyDescent="0.45">
      <c r="A24" s="353" t="s">
        <v>329</v>
      </c>
      <c r="B24" s="354"/>
      <c r="C24" s="36">
        <v>0</v>
      </c>
      <c r="D24" s="351" t="e">
        <f>C24/'Unit Mix &amp; Rental Income'!$F$15</f>
        <v>#DIV/0!</v>
      </c>
      <c r="E24" s="200" t="e">
        <f>C24/'Unit Mix &amp; Rental Income'!#REF!</f>
        <v>#REF!</v>
      </c>
      <c r="F24" s="184"/>
      <c r="G24" s="185"/>
      <c r="I24" s="205" t="e">
        <f>C24/(C15+C17+C18+C19)</f>
        <v>#DIV/0!</v>
      </c>
      <c r="L24" s="281"/>
      <c r="M24" s="281"/>
      <c r="N24" s="281"/>
    </row>
    <row r="25" spans="1:14" ht="16.350000000000001" customHeight="1" x14ac:dyDescent="0.45">
      <c r="A25" s="772" t="s">
        <v>463</v>
      </c>
      <c r="B25" s="773"/>
      <c r="C25" s="36">
        <v>0</v>
      </c>
      <c r="D25" s="351" t="e">
        <f>C25/'Unit Mix &amp; Rental Income'!$F$15</f>
        <v>#DIV/0!</v>
      </c>
      <c r="E25" s="200" t="e">
        <f>C25/'Unit Mix &amp; Rental Income'!#REF!</f>
        <v>#REF!</v>
      </c>
      <c r="F25" s="184"/>
      <c r="G25" s="185"/>
      <c r="L25" s="281"/>
      <c r="M25" s="281"/>
      <c r="N25" s="281"/>
    </row>
    <row r="26" spans="1:14" ht="16.350000000000001" customHeight="1" x14ac:dyDescent="0.45">
      <c r="A26" s="772" t="s">
        <v>463</v>
      </c>
      <c r="B26" s="773"/>
      <c r="C26" s="36">
        <v>0</v>
      </c>
      <c r="D26" s="351" t="e">
        <f>C26/'Unit Mix &amp; Rental Income'!$F$15</f>
        <v>#DIV/0!</v>
      </c>
      <c r="E26" s="200" t="e">
        <f>C26/'Unit Mix &amp; Rental Income'!#REF!</f>
        <v>#REF!</v>
      </c>
      <c r="F26" s="772"/>
      <c r="G26" s="773"/>
      <c r="L26" s="281"/>
      <c r="M26" s="281"/>
      <c r="N26" s="281"/>
    </row>
    <row r="27" spans="1:14" ht="16.350000000000001" customHeight="1" x14ac:dyDescent="0.45">
      <c r="A27" s="762" t="s">
        <v>45</v>
      </c>
      <c r="B27" s="763"/>
      <c r="C27" s="291">
        <f>SUM(C15:C26)</f>
        <v>0</v>
      </c>
      <c r="D27" s="352" t="e">
        <f>SUM(D15:D26)</f>
        <v>#DIV/0!</v>
      </c>
      <c r="E27" s="201" t="e">
        <f>SUM(E15:E26)</f>
        <v>#REF!</v>
      </c>
      <c r="F27" s="794"/>
      <c r="G27" s="795"/>
      <c r="L27" s="281"/>
      <c r="M27" s="281"/>
      <c r="N27" s="281"/>
    </row>
    <row r="28" spans="1:14" ht="16.350000000000001" customHeight="1" x14ac:dyDescent="0.45">
      <c r="A28" s="766" t="s">
        <v>46</v>
      </c>
      <c r="B28" s="767"/>
      <c r="C28" s="286"/>
      <c r="D28" s="287"/>
      <c r="E28" s="288"/>
      <c r="F28" s="289"/>
      <c r="G28" s="288"/>
      <c r="L28" s="281"/>
      <c r="M28" s="281"/>
      <c r="N28" s="281"/>
    </row>
    <row r="29" spans="1:14" ht="16.350000000000001" customHeight="1" x14ac:dyDescent="0.45">
      <c r="A29" s="782" t="s">
        <v>47</v>
      </c>
      <c r="B29" s="783"/>
      <c r="C29" s="37">
        <v>0</v>
      </c>
      <c r="D29" s="351" t="e">
        <f>C29/'Unit Mix &amp; Rental Income'!$F$15</f>
        <v>#DIV/0!</v>
      </c>
      <c r="E29" s="203" t="e">
        <f>C29/'Unit Mix &amp; Rental Income'!#REF!</f>
        <v>#REF!</v>
      </c>
      <c r="F29" s="772"/>
      <c r="G29" s="773"/>
      <c r="L29" s="281"/>
      <c r="M29" s="281"/>
      <c r="N29" s="281"/>
    </row>
    <row r="30" spans="1:14" ht="16.350000000000001" customHeight="1" x14ac:dyDescent="0.45">
      <c r="A30" s="782" t="s">
        <v>48</v>
      </c>
      <c r="B30" s="783"/>
      <c r="C30" s="37">
        <v>0</v>
      </c>
      <c r="D30" s="351" t="e">
        <f>C30/'Unit Mix &amp; Rental Income'!$F$15</f>
        <v>#DIV/0!</v>
      </c>
      <c r="E30" s="203" t="e">
        <f>C30/'Unit Mix &amp; Rental Income'!#REF!</f>
        <v>#REF!</v>
      </c>
      <c r="F30" s="772"/>
      <c r="G30" s="773"/>
      <c r="L30" s="281"/>
      <c r="M30" s="281"/>
      <c r="N30" s="281"/>
    </row>
    <row r="31" spans="1:14" ht="16.350000000000001" customHeight="1" x14ac:dyDescent="0.45">
      <c r="A31" s="790" t="s">
        <v>49</v>
      </c>
      <c r="B31" s="791"/>
      <c r="C31" s="291">
        <f>SUM(C29:C30)</f>
        <v>0</v>
      </c>
      <c r="D31" s="291" t="e">
        <f>SUM(D29:D30)</f>
        <v>#DIV/0!</v>
      </c>
      <c r="E31" s="293" t="e">
        <f>SUM(E29:E30)</f>
        <v>#REF!</v>
      </c>
      <c r="F31" s="792"/>
      <c r="G31" s="793"/>
      <c r="L31" s="281"/>
      <c r="M31" s="281"/>
      <c r="N31" s="281"/>
    </row>
    <row r="32" spans="1:14" ht="16.350000000000001" customHeight="1" x14ac:dyDescent="0.45">
      <c r="A32" s="766" t="s">
        <v>51</v>
      </c>
      <c r="B32" s="767"/>
      <c r="C32" s="286"/>
      <c r="D32" s="287" t="s">
        <v>50</v>
      </c>
      <c r="E32" s="288"/>
      <c r="F32" s="289"/>
      <c r="G32" s="288"/>
      <c r="L32" s="281"/>
      <c r="M32" s="281"/>
      <c r="N32" s="281"/>
    </row>
    <row r="33" spans="1:14" ht="16.350000000000001" customHeight="1" x14ac:dyDescent="0.45">
      <c r="A33" s="768" t="s">
        <v>52</v>
      </c>
      <c r="B33" s="769"/>
      <c r="C33" s="36">
        <v>0</v>
      </c>
      <c r="D33" s="351" t="e">
        <f>C33/'Unit Mix &amp; Rental Income'!$F$15</f>
        <v>#DIV/0!</v>
      </c>
      <c r="E33" s="203" t="e">
        <f>C33/'Unit Mix &amp; Rental Income'!#REF!</f>
        <v>#REF!</v>
      </c>
      <c r="F33" s="772"/>
      <c r="G33" s="773"/>
      <c r="I33" s="205"/>
      <c r="L33" s="281"/>
      <c r="M33" s="281"/>
      <c r="N33" s="281"/>
    </row>
    <row r="34" spans="1:14" ht="16.350000000000001" customHeight="1" x14ac:dyDescent="0.45">
      <c r="A34" s="768" t="s">
        <v>53</v>
      </c>
      <c r="B34" s="769"/>
      <c r="C34" s="36">
        <v>0</v>
      </c>
      <c r="D34" s="351" t="e">
        <f>C34/'Unit Mix &amp; Rental Income'!$F$15</f>
        <v>#DIV/0!</v>
      </c>
      <c r="E34" s="203" t="e">
        <f>C34/'Unit Mix &amp; Rental Income'!#REF!</f>
        <v>#REF!</v>
      </c>
      <c r="F34" s="772"/>
      <c r="G34" s="773"/>
      <c r="I34" s="205"/>
      <c r="L34" s="281"/>
      <c r="M34" s="281"/>
      <c r="N34" s="281"/>
    </row>
    <row r="35" spans="1:14" ht="16.350000000000001" customHeight="1" x14ac:dyDescent="0.45">
      <c r="A35" s="772" t="s">
        <v>463</v>
      </c>
      <c r="B35" s="773"/>
      <c r="C35" s="36">
        <v>0</v>
      </c>
      <c r="D35" s="351" t="e">
        <f>C35/'Unit Mix &amp; Rental Income'!$F$15</f>
        <v>#DIV/0!</v>
      </c>
      <c r="E35" s="203" t="e">
        <f>C35/'Unit Mix &amp; Rental Income'!#REF!</f>
        <v>#REF!</v>
      </c>
      <c r="F35" s="772"/>
      <c r="G35" s="773"/>
      <c r="L35" s="281"/>
      <c r="M35" s="281"/>
      <c r="N35" s="281"/>
    </row>
    <row r="36" spans="1:14" ht="16.350000000000001" customHeight="1" x14ac:dyDescent="0.45">
      <c r="A36" s="790" t="s">
        <v>54</v>
      </c>
      <c r="B36" s="791"/>
      <c r="C36" s="291">
        <f>SUM(C33:C35)</f>
        <v>0</v>
      </c>
      <c r="D36" s="291" t="e">
        <f>SUM(D33:D35)</f>
        <v>#DIV/0!</v>
      </c>
      <c r="E36" s="293" t="e">
        <f>SUM(E33:E35)</f>
        <v>#REF!</v>
      </c>
      <c r="F36" s="792"/>
      <c r="G36" s="795"/>
      <c r="L36" s="281"/>
      <c r="M36" s="281"/>
      <c r="N36" s="281"/>
    </row>
    <row r="37" spans="1:14" ht="16.350000000000001" customHeight="1" x14ac:dyDescent="0.45">
      <c r="A37" s="766" t="s">
        <v>55</v>
      </c>
      <c r="B37" s="767"/>
      <c r="C37" s="286"/>
      <c r="D37" s="287" t="s">
        <v>50</v>
      </c>
      <c r="E37" s="288"/>
      <c r="F37" s="289"/>
      <c r="G37" s="288"/>
      <c r="L37" s="281"/>
      <c r="M37" s="281"/>
      <c r="N37" s="281"/>
    </row>
    <row r="38" spans="1:14" ht="16.350000000000001" customHeight="1" x14ac:dyDescent="0.45">
      <c r="A38" s="782" t="s">
        <v>56</v>
      </c>
      <c r="B38" s="783"/>
      <c r="C38" s="36">
        <v>0</v>
      </c>
      <c r="D38" s="351" t="e">
        <f>C38/'Unit Mix &amp; Rental Income'!$F$15</f>
        <v>#DIV/0!</v>
      </c>
      <c r="E38" s="200" t="e">
        <f>C38/'Unit Mix &amp; Rental Income'!#REF!</f>
        <v>#REF!</v>
      </c>
      <c r="F38" s="772"/>
      <c r="G38" s="773"/>
      <c r="L38" s="281"/>
      <c r="M38" s="281"/>
      <c r="N38" s="281"/>
    </row>
    <row r="39" spans="1:14" ht="16.350000000000001" customHeight="1" x14ac:dyDescent="0.45">
      <c r="A39" s="782" t="s">
        <v>57</v>
      </c>
      <c r="B39" s="783"/>
      <c r="C39" s="36">
        <v>0</v>
      </c>
      <c r="D39" s="351" t="e">
        <f>C39/'Unit Mix &amp; Rental Income'!$F$15</f>
        <v>#DIV/0!</v>
      </c>
      <c r="E39" s="200" t="e">
        <f>C39/'Unit Mix &amp; Rental Income'!#REF!</f>
        <v>#REF!</v>
      </c>
      <c r="F39" s="772"/>
      <c r="G39" s="773"/>
      <c r="L39" s="281"/>
      <c r="M39" s="281"/>
      <c r="N39" s="281"/>
    </row>
    <row r="40" spans="1:14" ht="16.350000000000001" customHeight="1" x14ac:dyDescent="0.45">
      <c r="A40" s="772" t="s">
        <v>463</v>
      </c>
      <c r="B40" s="773"/>
      <c r="C40" s="36">
        <v>0</v>
      </c>
      <c r="D40" s="351" t="e">
        <f>C40/'Unit Mix &amp; Rental Income'!$F$15</f>
        <v>#DIV/0!</v>
      </c>
      <c r="E40" s="200"/>
      <c r="F40" s="772"/>
      <c r="G40" s="773"/>
      <c r="L40" s="281"/>
      <c r="M40" s="281"/>
      <c r="N40" s="281"/>
    </row>
    <row r="41" spans="1:14" ht="16.350000000000001" customHeight="1" x14ac:dyDescent="0.45">
      <c r="A41" s="762" t="s">
        <v>58</v>
      </c>
      <c r="B41" s="763"/>
      <c r="C41" s="291">
        <f>SUM(C38:C40)</f>
        <v>0</v>
      </c>
      <c r="D41" s="291" t="e">
        <f>SUM(D38:D40)</f>
        <v>#DIV/0!</v>
      </c>
      <c r="E41" s="201" t="e">
        <f>SUM(E38:E40)</f>
        <v>#REF!</v>
      </c>
      <c r="F41" s="792"/>
      <c r="G41" s="795"/>
      <c r="L41" s="281"/>
      <c r="M41" s="281"/>
      <c r="N41" s="281"/>
    </row>
    <row r="42" spans="1:14" ht="16.350000000000001" customHeight="1" x14ac:dyDescent="0.45">
      <c r="A42" s="766" t="s">
        <v>59</v>
      </c>
      <c r="B42" s="767"/>
      <c r="C42" s="286"/>
      <c r="D42" s="287"/>
      <c r="E42" s="199"/>
      <c r="F42" s="289"/>
      <c r="G42" s="288"/>
      <c r="L42" s="281"/>
      <c r="M42" s="281"/>
      <c r="N42" s="281"/>
    </row>
    <row r="43" spans="1:14" ht="16.45" customHeight="1" x14ac:dyDescent="0.45">
      <c r="A43" s="782" t="s">
        <v>60</v>
      </c>
      <c r="B43" s="783"/>
      <c r="C43" s="36">
        <v>0</v>
      </c>
      <c r="D43" s="351" t="e">
        <f>C43/'Unit Mix &amp; Rental Income'!$F$15</f>
        <v>#DIV/0!</v>
      </c>
      <c r="E43" s="202" t="e">
        <f>C43/'Unit Mix &amp; Rental Income'!#REF!</f>
        <v>#REF!</v>
      </c>
      <c r="F43" s="770"/>
      <c r="G43" s="771"/>
      <c r="I43" s="282">
        <f>0.1*(C15+C17+C18+C19)</f>
        <v>0</v>
      </c>
      <c r="J43" s="206" t="e">
        <f>C43/(C15+C17+C18+C19)</f>
        <v>#DIV/0!</v>
      </c>
      <c r="K43" s="207" t="e">
        <f>C43/(C16+C17+C18+C19)</f>
        <v>#DIV/0!</v>
      </c>
      <c r="L43" s="281"/>
      <c r="M43" s="281"/>
      <c r="N43" s="281"/>
    </row>
    <row r="44" spans="1:14" ht="16.350000000000001" customHeight="1" x14ac:dyDescent="0.45">
      <c r="A44" s="782" t="s">
        <v>61</v>
      </c>
      <c r="B44" s="783"/>
      <c r="C44" s="36">
        <v>0</v>
      </c>
      <c r="D44" s="351" t="e">
        <f>C44/'Unit Mix &amp; Rental Income'!$F$15</f>
        <v>#DIV/0!</v>
      </c>
      <c r="E44" s="202" t="e">
        <f>C44/'Unit Mix &amp; Rental Income'!#REF!</f>
        <v>#REF!</v>
      </c>
      <c r="F44" s="772"/>
      <c r="G44" s="773"/>
      <c r="H44" s="283"/>
      <c r="I44" s="284">
        <f>0.05*(C13+C31+C36+C41+C61+C70+C77+C85+C95+C111)</f>
        <v>0</v>
      </c>
      <c r="J44" s="206" t="e">
        <f>C44/(C36+C41+C61+C70+C77+C95+C111)</f>
        <v>#DIV/0!</v>
      </c>
      <c r="L44" s="281"/>
      <c r="M44" s="281"/>
      <c r="N44" s="281"/>
    </row>
    <row r="45" spans="1:14" ht="16.350000000000001" customHeight="1" x14ac:dyDescent="0.45">
      <c r="A45" s="790" t="s">
        <v>62</v>
      </c>
      <c r="B45" s="791"/>
      <c r="C45" s="291">
        <f>SUM(C43:C44)</f>
        <v>0</v>
      </c>
      <c r="D45" s="291" t="e">
        <f>SUM(D43:D44)</f>
        <v>#DIV/0!</v>
      </c>
      <c r="E45" s="204" t="e">
        <f>SUM(E43:E44)</f>
        <v>#REF!</v>
      </c>
      <c r="F45" s="768"/>
      <c r="G45" s="769"/>
      <c r="J45" s="3"/>
      <c r="L45" s="281"/>
      <c r="M45" s="281"/>
      <c r="N45" s="281"/>
    </row>
    <row r="46" spans="1:14" ht="16.350000000000001" customHeight="1" x14ac:dyDescent="0.45">
      <c r="A46" s="766" t="s">
        <v>63</v>
      </c>
      <c r="B46" s="796"/>
      <c r="C46" s="797"/>
      <c r="D46" s="287" t="s">
        <v>50</v>
      </c>
      <c r="E46" s="199"/>
      <c r="F46" s="289"/>
      <c r="G46" s="199"/>
      <c r="L46" s="281"/>
      <c r="M46" s="281"/>
      <c r="N46" s="281"/>
    </row>
    <row r="47" spans="1:14" ht="16.350000000000001" customHeight="1" x14ac:dyDescent="0.45">
      <c r="A47" s="768" t="s">
        <v>64</v>
      </c>
      <c r="B47" s="769"/>
      <c r="C47" s="36">
        <v>0</v>
      </c>
      <c r="D47" s="351" t="e">
        <f>C47/'Unit Mix &amp; Rental Income'!$F$15</f>
        <v>#DIV/0!</v>
      </c>
      <c r="E47" s="200" t="e">
        <f>C47/'Unit Mix &amp; Rental Income'!#REF!</f>
        <v>#REF!</v>
      </c>
      <c r="F47" s="798"/>
      <c r="G47" s="773"/>
      <c r="I47" s="283" t="e">
        <f>IF(#REF!&gt;0,#REF!,0)</f>
        <v>#REF!</v>
      </c>
    </row>
    <row r="48" spans="1:14" ht="16.350000000000001" customHeight="1" x14ac:dyDescent="0.45">
      <c r="A48" s="768" t="s">
        <v>65</v>
      </c>
      <c r="B48" s="769"/>
      <c r="C48" s="36">
        <v>0</v>
      </c>
      <c r="D48" s="351" t="e">
        <f>C48/'Unit Mix &amp; Rental Income'!$F$15</f>
        <v>#DIV/0!</v>
      </c>
      <c r="E48" s="200" t="e">
        <f>C48/'Unit Mix &amp; Rental Income'!#REF!</f>
        <v>#REF!</v>
      </c>
      <c r="F48" s="798"/>
      <c r="G48" s="773"/>
      <c r="I48" s="282">
        <f>0.0075*'Sources of Funds'!F28</f>
        <v>0</v>
      </c>
    </row>
    <row r="49" spans="1:9" ht="16.350000000000001" customHeight="1" x14ac:dyDescent="0.45">
      <c r="A49" s="768" t="s">
        <v>66</v>
      </c>
      <c r="B49" s="769"/>
      <c r="C49" s="36">
        <v>0</v>
      </c>
      <c r="D49" s="351" t="e">
        <f>C49/'Unit Mix &amp; Rental Income'!$F$15</f>
        <v>#DIV/0!</v>
      </c>
      <c r="E49" s="200" t="e">
        <f>C49/'Unit Mix &amp; Rental Income'!#REF!</f>
        <v>#REF!</v>
      </c>
      <c r="F49" s="772"/>
      <c r="G49" s="773"/>
    </row>
    <row r="50" spans="1:9" ht="16.350000000000001" customHeight="1" x14ac:dyDescent="0.45">
      <c r="A50" s="768" t="s">
        <v>67</v>
      </c>
      <c r="B50" s="769"/>
      <c r="C50" s="36">
        <v>0</v>
      </c>
      <c r="D50" s="351" t="e">
        <f>C50/'Unit Mix &amp; Rental Income'!$F$15</f>
        <v>#DIV/0!</v>
      </c>
      <c r="E50" s="200" t="e">
        <f>C50/'Unit Mix &amp; Rental Income'!#REF!</f>
        <v>#REF!</v>
      </c>
      <c r="F50" s="772"/>
      <c r="G50" s="773"/>
    </row>
    <row r="51" spans="1:9" ht="16.350000000000001" customHeight="1" x14ac:dyDescent="0.45">
      <c r="A51" s="768" t="s">
        <v>68</v>
      </c>
      <c r="B51" s="769"/>
      <c r="C51" s="36">
        <v>0</v>
      </c>
      <c r="D51" s="351" t="e">
        <f>C51/'Unit Mix &amp; Rental Income'!$F$15</f>
        <v>#DIV/0!</v>
      </c>
      <c r="E51" s="200" t="e">
        <f>C51/'Unit Mix &amp; Rental Income'!#REF!</f>
        <v>#REF!</v>
      </c>
      <c r="F51" s="799"/>
      <c r="G51" s="800"/>
    </row>
    <row r="52" spans="1:9" ht="16.350000000000001" customHeight="1" x14ac:dyDescent="0.45">
      <c r="A52" s="768" t="s">
        <v>69</v>
      </c>
      <c r="B52" s="769"/>
      <c r="C52" s="36">
        <v>0</v>
      </c>
      <c r="D52" s="351" t="e">
        <f>C52/'Unit Mix &amp; Rental Income'!$F$15</f>
        <v>#DIV/0!</v>
      </c>
      <c r="E52" s="200" t="e">
        <f>C52/'Unit Mix &amp; Rental Income'!#REF!</f>
        <v>#REF!</v>
      </c>
      <c r="F52" s="772"/>
      <c r="G52" s="773"/>
    </row>
    <row r="53" spans="1:9" ht="16.350000000000001" customHeight="1" x14ac:dyDescent="0.45">
      <c r="A53" s="768" t="s">
        <v>70</v>
      </c>
      <c r="B53" s="769"/>
      <c r="C53" s="36">
        <v>0</v>
      </c>
      <c r="D53" s="351" t="e">
        <f>C53/'Unit Mix &amp; Rental Income'!$F$15</f>
        <v>#DIV/0!</v>
      </c>
      <c r="E53" s="200" t="e">
        <f>C53/'Unit Mix &amp; Rental Income'!#REF!</f>
        <v>#REF!</v>
      </c>
      <c r="F53" s="799"/>
      <c r="G53" s="800"/>
    </row>
    <row r="54" spans="1:9" ht="16.350000000000001" customHeight="1" x14ac:dyDescent="0.45">
      <c r="A54" s="768" t="s">
        <v>71</v>
      </c>
      <c r="B54" s="769"/>
      <c r="C54" s="36">
        <v>0</v>
      </c>
      <c r="D54" s="351" t="e">
        <f>C54/'Unit Mix &amp; Rental Income'!$F$15</f>
        <v>#DIV/0!</v>
      </c>
      <c r="E54" s="200" t="e">
        <f>C54/'Unit Mix &amp; Rental Income'!#REF!</f>
        <v>#REF!</v>
      </c>
      <c r="F54" s="799"/>
      <c r="G54" s="800"/>
    </row>
    <row r="55" spans="1:9" ht="16.350000000000001" customHeight="1" x14ac:dyDescent="0.45">
      <c r="A55" s="768" t="s">
        <v>72</v>
      </c>
      <c r="B55" s="769"/>
      <c r="C55" s="36">
        <v>0</v>
      </c>
      <c r="D55" s="351" t="e">
        <f>C55/'Unit Mix &amp; Rental Income'!$F$15</f>
        <v>#DIV/0!</v>
      </c>
      <c r="E55" s="200" t="e">
        <f>C55/'Unit Mix &amp; Rental Income'!#REF!</f>
        <v>#REF!</v>
      </c>
      <c r="F55" s="772"/>
      <c r="G55" s="773"/>
    </row>
    <row r="56" spans="1:9" ht="16.350000000000001" customHeight="1" x14ac:dyDescent="0.45">
      <c r="A56" s="768" t="s">
        <v>333</v>
      </c>
      <c r="B56" s="769"/>
      <c r="C56" s="36">
        <v>0</v>
      </c>
      <c r="D56" s="351" t="e">
        <f>C56/'Unit Mix &amp; Rental Income'!$F$15</f>
        <v>#DIV/0!</v>
      </c>
      <c r="E56" s="200" t="e">
        <f>C56/'Unit Mix &amp; Rental Income'!#REF!</f>
        <v>#REF!</v>
      </c>
      <c r="F56" s="772"/>
      <c r="G56" s="773"/>
    </row>
    <row r="57" spans="1:9" ht="16.350000000000001" customHeight="1" x14ac:dyDescent="0.45">
      <c r="A57" s="768" t="s">
        <v>334</v>
      </c>
      <c r="B57" s="769"/>
      <c r="C57" s="36">
        <v>0</v>
      </c>
      <c r="D57" s="351" t="e">
        <f>C57/'Unit Mix &amp; Rental Income'!$F$15</f>
        <v>#DIV/0!</v>
      </c>
      <c r="E57" s="200" t="e">
        <f>C57/'Unit Mix &amp; Rental Income'!#REF!</f>
        <v>#REF!</v>
      </c>
      <c r="F57" s="772"/>
      <c r="G57" s="773"/>
    </row>
    <row r="58" spans="1:9" ht="16.350000000000001" customHeight="1" x14ac:dyDescent="0.45">
      <c r="A58" s="772" t="s">
        <v>12</v>
      </c>
      <c r="B58" s="773"/>
      <c r="C58" s="36">
        <v>0</v>
      </c>
      <c r="D58" s="351" t="e">
        <f>C58/'Unit Mix &amp; Rental Income'!$F$15</f>
        <v>#DIV/0!</v>
      </c>
      <c r="E58" s="200" t="e">
        <f>C58/'Unit Mix &amp; Rental Income'!#REF!</f>
        <v>#REF!</v>
      </c>
      <c r="F58" s="184"/>
      <c r="G58" s="185"/>
    </row>
    <row r="59" spans="1:9" ht="16.350000000000001" customHeight="1" x14ac:dyDescent="0.45">
      <c r="A59" s="772" t="s">
        <v>464</v>
      </c>
      <c r="B59" s="773"/>
      <c r="C59" s="36">
        <v>0</v>
      </c>
      <c r="D59" s="351" t="e">
        <f>C59/'Unit Mix &amp; Rental Income'!$F$15</f>
        <v>#DIV/0!</v>
      </c>
      <c r="E59" s="200" t="e">
        <f>C59/'Unit Mix &amp; Rental Income'!#REF!</f>
        <v>#REF!</v>
      </c>
      <c r="F59" s="772"/>
      <c r="G59" s="773"/>
    </row>
    <row r="60" spans="1:9" ht="16.350000000000001" customHeight="1" x14ac:dyDescent="0.45">
      <c r="A60" s="772" t="s">
        <v>465</v>
      </c>
      <c r="B60" s="773"/>
      <c r="C60" s="36">
        <v>0</v>
      </c>
      <c r="D60" s="351" t="e">
        <f>C60/'Unit Mix &amp; Rental Income'!$F$15</f>
        <v>#DIV/0!</v>
      </c>
      <c r="E60" s="200" t="e">
        <f>C60/'Unit Mix &amp; Rental Income'!#REF!</f>
        <v>#REF!</v>
      </c>
      <c r="F60" s="772"/>
      <c r="G60" s="773"/>
    </row>
    <row r="61" spans="1:9" ht="16.350000000000001" customHeight="1" x14ac:dyDescent="0.45">
      <c r="A61" s="292" t="s">
        <v>73</v>
      </c>
      <c r="B61" s="349"/>
      <c r="C61" s="291">
        <f>SUM(C47:C60)</f>
        <v>0</v>
      </c>
      <c r="D61" s="291" t="e">
        <f>SUM(D47:D60)</f>
        <v>#DIV/0!</v>
      </c>
      <c r="E61" s="293" t="e">
        <f>SUM(E47:E60)</f>
        <v>#REF!</v>
      </c>
      <c r="F61" s="792"/>
      <c r="G61" s="795"/>
    </row>
    <row r="62" spans="1:9" ht="16.350000000000001" customHeight="1" x14ac:dyDescent="0.45">
      <c r="A62" s="766" t="s">
        <v>74</v>
      </c>
      <c r="B62" s="796"/>
      <c r="C62" s="797"/>
      <c r="D62" s="287" t="s">
        <v>50</v>
      </c>
      <c r="E62" s="288"/>
      <c r="F62" s="289"/>
      <c r="G62" s="288"/>
    </row>
    <row r="63" spans="1:9" ht="16.350000000000001" customHeight="1" x14ac:dyDescent="0.45">
      <c r="A63" s="768" t="s">
        <v>75</v>
      </c>
      <c r="B63" s="769"/>
      <c r="C63" s="36">
        <v>0</v>
      </c>
      <c r="D63" s="351" t="e">
        <f>C63/'Unit Mix &amp; Rental Income'!$F$15</f>
        <v>#DIV/0!</v>
      </c>
      <c r="E63" s="203" t="e">
        <f>C63/'Unit Mix &amp; Rental Income'!#REF!</f>
        <v>#REF!</v>
      </c>
      <c r="F63" s="799"/>
      <c r="G63" s="800"/>
      <c r="I63" s="285">
        <f>0.01*'Sources of Funds'!F8</f>
        <v>0</v>
      </c>
    </row>
    <row r="64" spans="1:9" ht="16.350000000000001" customHeight="1" x14ac:dyDescent="0.45">
      <c r="A64" s="768" t="s">
        <v>66</v>
      </c>
      <c r="B64" s="769"/>
      <c r="C64" s="36">
        <v>0</v>
      </c>
      <c r="D64" s="351" t="e">
        <f>C64/'Unit Mix &amp; Rental Income'!$F$15</f>
        <v>#DIV/0!</v>
      </c>
      <c r="E64" s="203" t="e">
        <f>C64/'Unit Mix &amp; Rental Income'!#REF!</f>
        <v>#REF!</v>
      </c>
      <c r="F64" s="772"/>
      <c r="G64" s="773"/>
    </row>
    <row r="65" spans="1:7" ht="16.350000000000001" customHeight="1" x14ac:dyDescent="0.45">
      <c r="A65" s="768" t="s">
        <v>76</v>
      </c>
      <c r="B65" s="769"/>
      <c r="C65" s="36">
        <v>0</v>
      </c>
      <c r="D65" s="351" t="e">
        <f>C65/'Unit Mix &amp; Rental Income'!$F$15</f>
        <v>#DIV/0!</v>
      </c>
      <c r="E65" s="203" t="e">
        <f>C65/'Unit Mix &amp; Rental Income'!#REF!</f>
        <v>#REF!</v>
      </c>
      <c r="F65" s="772"/>
      <c r="G65" s="773"/>
    </row>
    <row r="66" spans="1:7" ht="16.350000000000001" customHeight="1" x14ac:dyDescent="0.45">
      <c r="A66" s="768" t="s">
        <v>77</v>
      </c>
      <c r="B66" s="769"/>
      <c r="C66" s="36">
        <v>0</v>
      </c>
      <c r="D66" s="351" t="e">
        <f>C66/'Unit Mix &amp; Rental Income'!$F$15</f>
        <v>#DIV/0!</v>
      </c>
      <c r="E66" s="203" t="e">
        <f>C66/'Unit Mix &amp; Rental Income'!#REF!</f>
        <v>#REF!</v>
      </c>
      <c r="F66" s="772"/>
      <c r="G66" s="773"/>
    </row>
    <row r="67" spans="1:7" ht="16.350000000000001" customHeight="1" x14ac:dyDescent="0.45">
      <c r="A67" s="768" t="s">
        <v>78</v>
      </c>
      <c r="B67" s="769"/>
      <c r="C67" s="36">
        <v>0</v>
      </c>
      <c r="D67" s="351" t="e">
        <f>C67/'Unit Mix &amp; Rental Income'!$F$15</f>
        <v>#DIV/0!</v>
      </c>
      <c r="E67" s="203" t="e">
        <f>C67/'Unit Mix &amp; Rental Income'!#REF!</f>
        <v>#REF!</v>
      </c>
      <c r="F67" s="772"/>
      <c r="G67" s="773"/>
    </row>
    <row r="68" spans="1:7" ht="16.350000000000001" customHeight="1" x14ac:dyDescent="0.45">
      <c r="A68" s="772" t="s">
        <v>463</v>
      </c>
      <c r="B68" s="773"/>
      <c r="C68" s="36">
        <v>0</v>
      </c>
      <c r="D68" s="351" t="e">
        <f>C68/'Unit Mix &amp; Rental Income'!$F$15</f>
        <v>#DIV/0!</v>
      </c>
      <c r="E68" s="203" t="e">
        <f>C68/'Unit Mix &amp; Rental Income'!#REF!</f>
        <v>#REF!</v>
      </c>
      <c r="F68" s="772"/>
      <c r="G68" s="773"/>
    </row>
    <row r="69" spans="1:7" ht="16.350000000000001" customHeight="1" x14ac:dyDescent="0.45">
      <c r="A69" s="772" t="s">
        <v>463</v>
      </c>
      <c r="B69" s="773"/>
      <c r="C69" s="36">
        <v>0</v>
      </c>
      <c r="D69" s="351" t="e">
        <f>C69/'Unit Mix &amp; Rental Income'!$F$15</f>
        <v>#DIV/0!</v>
      </c>
      <c r="E69" s="203" t="e">
        <f>C69/'Unit Mix &amp; Rental Income'!#REF!</f>
        <v>#REF!</v>
      </c>
      <c r="F69" s="772"/>
      <c r="G69" s="773"/>
    </row>
    <row r="70" spans="1:7" ht="16.350000000000001" customHeight="1" x14ac:dyDescent="0.45">
      <c r="A70" s="292" t="s">
        <v>79</v>
      </c>
      <c r="B70" s="355"/>
      <c r="C70" s="291">
        <f>SUM(C63:C69)</f>
        <v>0</v>
      </c>
      <c r="D70" s="352" t="e">
        <f>SUM(D63:D69)</f>
        <v>#DIV/0!</v>
      </c>
      <c r="E70" s="204" t="e">
        <f>SUM(E63:E69)</f>
        <v>#REF!</v>
      </c>
      <c r="F70" s="792"/>
      <c r="G70" s="795"/>
    </row>
    <row r="71" spans="1:7" ht="16.350000000000001" customHeight="1" x14ac:dyDescent="0.45">
      <c r="A71" s="766" t="s">
        <v>80</v>
      </c>
      <c r="B71" s="796"/>
      <c r="C71" s="797"/>
      <c r="D71" s="287" t="s">
        <v>50</v>
      </c>
      <c r="E71" s="288"/>
      <c r="F71" s="289"/>
      <c r="G71" s="288"/>
    </row>
    <row r="72" spans="1:7" ht="16.350000000000001" customHeight="1" x14ac:dyDescent="0.45">
      <c r="A72" s="768" t="s">
        <v>81</v>
      </c>
      <c r="B72" s="769"/>
      <c r="C72" s="36">
        <v>0</v>
      </c>
      <c r="D72" s="351" t="e">
        <f>C72/'Unit Mix &amp; Rental Income'!$F$15</f>
        <v>#DIV/0!</v>
      </c>
      <c r="E72" s="203" t="e">
        <f>C72/'Unit Mix &amp; Rental Income'!#REF!</f>
        <v>#REF!</v>
      </c>
      <c r="F72" s="772"/>
      <c r="G72" s="773"/>
    </row>
    <row r="73" spans="1:7" ht="16.350000000000001" customHeight="1" x14ac:dyDescent="0.45">
      <c r="A73" s="334" t="s">
        <v>82</v>
      </c>
      <c r="B73" s="335"/>
      <c r="C73" s="36">
        <v>0</v>
      </c>
      <c r="D73" s="351" t="e">
        <f>C73/'Unit Mix &amp; Rental Income'!$F$15</f>
        <v>#DIV/0!</v>
      </c>
      <c r="E73" s="203" t="e">
        <f>C73/'Unit Mix &amp; Rental Income'!#REF!</f>
        <v>#REF!</v>
      </c>
      <c r="F73" s="772"/>
      <c r="G73" s="773"/>
    </row>
    <row r="74" spans="1:7" ht="16.350000000000001" customHeight="1" x14ac:dyDescent="0.45">
      <c r="A74" s="334" t="s">
        <v>83</v>
      </c>
      <c r="B74" s="335"/>
      <c r="C74" s="36">
        <v>0</v>
      </c>
      <c r="D74" s="351" t="e">
        <f>C74/'Unit Mix &amp; Rental Income'!$F$15</f>
        <v>#DIV/0!</v>
      </c>
      <c r="E74" s="203" t="e">
        <f>C74/'Unit Mix &amp; Rental Income'!#REF!</f>
        <v>#REF!</v>
      </c>
      <c r="F74" s="772"/>
      <c r="G74" s="773"/>
    </row>
    <row r="75" spans="1:7" ht="16.350000000000001" customHeight="1" x14ac:dyDescent="0.45">
      <c r="A75" s="772" t="s">
        <v>466</v>
      </c>
      <c r="B75" s="773"/>
      <c r="C75" s="36">
        <v>0</v>
      </c>
      <c r="D75" s="351" t="e">
        <f>C75/'Unit Mix &amp; Rental Income'!$F$15</f>
        <v>#DIV/0!</v>
      </c>
      <c r="E75" s="203" t="e">
        <f>C75/'Unit Mix &amp; Rental Income'!#REF!</f>
        <v>#REF!</v>
      </c>
      <c r="F75" s="772"/>
      <c r="G75" s="773"/>
    </row>
    <row r="76" spans="1:7" ht="16.350000000000001" customHeight="1" x14ac:dyDescent="0.45">
      <c r="A76" s="772" t="s">
        <v>467</v>
      </c>
      <c r="B76" s="773"/>
      <c r="C76" s="36">
        <v>0</v>
      </c>
      <c r="D76" s="351" t="e">
        <f>C76/'Unit Mix &amp; Rental Income'!$F$15</f>
        <v>#DIV/0!</v>
      </c>
      <c r="E76" s="203" t="e">
        <f>C76/'Unit Mix &amp; Rental Income'!#REF!</f>
        <v>#REF!</v>
      </c>
      <c r="F76" s="772"/>
      <c r="G76" s="773"/>
    </row>
    <row r="77" spans="1:7" ht="16.350000000000001" customHeight="1" x14ac:dyDescent="0.45">
      <c r="A77" s="790" t="s">
        <v>84</v>
      </c>
      <c r="B77" s="791"/>
      <c r="C77" s="291">
        <f>SUM(C72:C76)</f>
        <v>0</v>
      </c>
      <c r="D77" s="352" t="e">
        <f>SUM(D72:D76)</f>
        <v>#DIV/0!</v>
      </c>
      <c r="E77" s="293" t="e">
        <f>SUM(E72:E76)</f>
        <v>#REF!</v>
      </c>
      <c r="F77" s="792"/>
      <c r="G77" s="795"/>
    </row>
    <row r="78" spans="1:7" ht="16.350000000000001" customHeight="1" x14ac:dyDescent="0.45">
      <c r="A78" s="766" t="s">
        <v>85</v>
      </c>
      <c r="B78" s="796"/>
      <c r="C78" s="797"/>
      <c r="D78" s="287" t="s">
        <v>50</v>
      </c>
      <c r="E78" s="288"/>
      <c r="F78" s="289"/>
      <c r="G78" s="288"/>
    </row>
    <row r="79" spans="1:7" ht="16.350000000000001" customHeight="1" x14ac:dyDescent="0.45">
      <c r="A79" s="768" t="s">
        <v>86</v>
      </c>
      <c r="B79" s="769"/>
      <c r="C79" s="36">
        <v>0</v>
      </c>
      <c r="D79" s="351" t="e">
        <f>C79/'Unit Mix &amp; Rental Income'!$F$15</f>
        <v>#DIV/0!</v>
      </c>
      <c r="E79" s="203" t="e">
        <f>C79/'Unit Mix &amp; Rental Income'!#REF!</f>
        <v>#REF!</v>
      </c>
      <c r="F79" s="772"/>
      <c r="G79" s="773"/>
    </row>
    <row r="80" spans="1:7" ht="16.350000000000001" customHeight="1" x14ac:dyDescent="0.45">
      <c r="A80" s="768" t="s">
        <v>87</v>
      </c>
      <c r="B80" s="769"/>
      <c r="C80" s="36">
        <v>0</v>
      </c>
      <c r="D80" s="351" t="e">
        <f>C80/'Unit Mix &amp; Rental Income'!$F$15</f>
        <v>#DIV/0!</v>
      </c>
      <c r="E80" s="203" t="e">
        <f>C80/'Unit Mix &amp; Rental Income'!#REF!</f>
        <v>#REF!</v>
      </c>
      <c r="F80" s="772"/>
      <c r="G80" s="773"/>
    </row>
    <row r="81" spans="1:7" ht="16.350000000000001" customHeight="1" x14ac:dyDescent="0.45">
      <c r="A81" s="768" t="s">
        <v>88</v>
      </c>
      <c r="B81" s="769"/>
      <c r="C81" s="36">
        <v>0</v>
      </c>
      <c r="D81" s="351" t="e">
        <f>C81/'Unit Mix &amp; Rental Income'!$F$15</f>
        <v>#DIV/0!</v>
      </c>
      <c r="E81" s="203" t="e">
        <f>C81/'Unit Mix &amp; Rental Income'!#REF!</f>
        <v>#REF!</v>
      </c>
      <c r="F81" s="772"/>
      <c r="G81" s="773"/>
    </row>
    <row r="82" spans="1:7" ht="16.350000000000001" customHeight="1" x14ac:dyDescent="0.45">
      <c r="A82" s="768" t="s">
        <v>707</v>
      </c>
      <c r="B82" s="769"/>
      <c r="C82" s="36">
        <v>0</v>
      </c>
      <c r="D82" s="351" t="e">
        <f>C82/'Unit Mix &amp; Rental Income'!$F$15</f>
        <v>#DIV/0!</v>
      </c>
      <c r="E82" s="203" t="e">
        <f>C82/'Unit Mix &amp; Rental Income'!#REF!</f>
        <v>#REF!</v>
      </c>
      <c r="F82" s="772"/>
      <c r="G82" s="773"/>
    </row>
    <row r="83" spans="1:7" ht="16.350000000000001" customHeight="1" x14ac:dyDescent="0.45">
      <c r="A83" s="768" t="s">
        <v>708</v>
      </c>
      <c r="B83" s="769"/>
      <c r="C83" s="36">
        <v>0</v>
      </c>
      <c r="D83" s="351" t="e">
        <f>C83/'Unit Mix &amp; Rental Income'!$F$15</f>
        <v>#DIV/0!</v>
      </c>
      <c r="E83" s="203" t="e">
        <f>C83/'Unit Mix &amp; Rental Income'!#REF!</f>
        <v>#REF!</v>
      </c>
      <c r="F83" s="772"/>
      <c r="G83" s="773"/>
    </row>
    <row r="84" spans="1:7" ht="16.350000000000001" customHeight="1" x14ac:dyDescent="0.45">
      <c r="A84" s="768" t="s">
        <v>709</v>
      </c>
      <c r="B84" s="769"/>
      <c r="C84" s="36">
        <v>0</v>
      </c>
      <c r="D84" s="351" t="e">
        <f>C84/'Unit Mix &amp; Rental Income'!$F$15</f>
        <v>#DIV/0!</v>
      </c>
      <c r="E84" s="203" t="e">
        <f>C84/'Unit Mix &amp; Rental Income'!#REF!</f>
        <v>#REF!</v>
      </c>
      <c r="F84" s="772"/>
      <c r="G84" s="773"/>
    </row>
    <row r="85" spans="1:7" ht="16.350000000000001" customHeight="1" x14ac:dyDescent="0.45">
      <c r="A85" s="790" t="s">
        <v>89</v>
      </c>
      <c r="B85" s="791"/>
      <c r="C85" s="291">
        <f>SUM(C79:C84)</f>
        <v>0</v>
      </c>
      <c r="D85" s="352" t="e">
        <f>SUM(D79:D84)</f>
        <v>#DIV/0!</v>
      </c>
      <c r="E85" s="293" t="e">
        <f>SUM(E79:E84)</f>
        <v>#REF!</v>
      </c>
      <c r="F85" s="792"/>
      <c r="G85" s="795"/>
    </row>
    <row r="86" spans="1:7" ht="16.350000000000001" customHeight="1" x14ac:dyDescent="0.45">
      <c r="A86" s="766" t="s">
        <v>90</v>
      </c>
      <c r="B86" s="796"/>
      <c r="C86" s="797"/>
      <c r="D86" s="287" t="s">
        <v>50</v>
      </c>
      <c r="E86" s="288"/>
      <c r="F86" s="289"/>
      <c r="G86" s="288"/>
    </row>
    <row r="87" spans="1:7" ht="16.350000000000001" customHeight="1" x14ac:dyDescent="0.45">
      <c r="A87" s="782" t="s">
        <v>91</v>
      </c>
      <c r="B87" s="783"/>
      <c r="C87" s="36">
        <v>0</v>
      </c>
      <c r="D87" s="351" t="e">
        <f>C87/'Unit Mix &amp; Rental Income'!$F$15</f>
        <v>#DIV/0!</v>
      </c>
      <c r="E87" s="203" t="e">
        <f>C87/'Unit Mix &amp; Rental Income'!#REF!</f>
        <v>#REF!</v>
      </c>
      <c r="F87" s="772"/>
      <c r="G87" s="773"/>
    </row>
    <row r="88" spans="1:7" ht="16.350000000000001" customHeight="1" x14ac:dyDescent="0.45">
      <c r="A88" s="782" t="s">
        <v>92</v>
      </c>
      <c r="B88" s="783"/>
      <c r="C88" s="36">
        <v>0</v>
      </c>
      <c r="D88" s="351" t="e">
        <f>C88/'Unit Mix &amp; Rental Income'!$F$15</f>
        <v>#DIV/0!</v>
      </c>
      <c r="E88" s="203" t="e">
        <f>C88/'Unit Mix &amp; Rental Income'!#REF!</f>
        <v>#REF!</v>
      </c>
      <c r="F88" s="772"/>
      <c r="G88" s="773"/>
    </row>
    <row r="89" spans="1:7" ht="16.350000000000001" customHeight="1" x14ac:dyDescent="0.45">
      <c r="A89" s="782" t="s">
        <v>93</v>
      </c>
      <c r="B89" s="783"/>
      <c r="C89" s="36">
        <v>0</v>
      </c>
      <c r="D89" s="351" t="e">
        <f>C89/'Unit Mix &amp; Rental Income'!$F$15</f>
        <v>#DIV/0!</v>
      </c>
      <c r="E89" s="203" t="e">
        <f>C89/'Unit Mix &amp; Rental Income'!#REF!</f>
        <v>#REF!</v>
      </c>
      <c r="F89" s="772"/>
      <c r="G89" s="773"/>
    </row>
    <row r="90" spans="1:7" ht="16.350000000000001" customHeight="1" x14ac:dyDescent="0.45">
      <c r="A90" s="782" t="s">
        <v>331</v>
      </c>
      <c r="B90" s="783"/>
      <c r="C90" s="36">
        <v>0</v>
      </c>
      <c r="D90" s="351" t="e">
        <f>C90/'Unit Mix &amp; Rental Income'!$F$15</f>
        <v>#DIV/0!</v>
      </c>
      <c r="E90" s="203" t="e">
        <f>C90/'Unit Mix &amp; Rental Income'!#REF!</f>
        <v>#REF!</v>
      </c>
      <c r="F90" s="772"/>
      <c r="G90" s="773"/>
    </row>
    <row r="91" spans="1:7" ht="16.350000000000001" customHeight="1" x14ac:dyDescent="0.45">
      <c r="A91" s="782" t="s">
        <v>330</v>
      </c>
      <c r="B91" s="783"/>
      <c r="C91" s="36">
        <v>0</v>
      </c>
      <c r="D91" s="351" t="e">
        <f>C91/'Unit Mix &amp; Rental Income'!$F$15</f>
        <v>#DIV/0!</v>
      </c>
      <c r="E91" s="203" t="e">
        <f>C91/'Unit Mix &amp; Rental Income'!#REF!</f>
        <v>#REF!</v>
      </c>
      <c r="F91" s="772"/>
      <c r="G91" s="773"/>
    </row>
    <row r="92" spans="1:7" ht="16.350000000000001" customHeight="1" x14ac:dyDescent="0.45">
      <c r="A92" s="782" t="s">
        <v>3</v>
      </c>
      <c r="B92" s="783"/>
      <c r="C92" s="36">
        <v>0</v>
      </c>
      <c r="D92" s="351" t="e">
        <f>C92/'Unit Mix &amp; Rental Income'!$F$15</f>
        <v>#DIV/0!</v>
      </c>
      <c r="E92" s="203" t="e">
        <f>C92/'Unit Mix &amp; Rental Income'!#REF!</f>
        <v>#REF!</v>
      </c>
      <c r="F92" s="772"/>
      <c r="G92" s="773"/>
    </row>
    <row r="93" spans="1:7" ht="16.350000000000001" customHeight="1" x14ac:dyDescent="0.45">
      <c r="A93" s="772" t="s">
        <v>468</v>
      </c>
      <c r="B93" s="773"/>
      <c r="C93" s="36">
        <f>+[1]EVERYTHING!$C$91</f>
        <v>0</v>
      </c>
      <c r="D93" s="351" t="e">
        <f>C93/'Unit Mix &amp; Rental Income'!$F$15</f>
        <v>#DIV/0!</v>
      </c>
      <c r="E93" s="203" t="e">
        <f>C93/'Unit Mix &amp; Rental Income'!#REF!</f>
        <v>#REF!</v>
      </c>
      <c r="F93" s="772"/>
      <c r="G93" s="773"/>
    </row>
    <row r="94" spans="1:7" ht="16.350000000000001" customHeight="1" x14ac:dyDescent="0.45">
      <c r="A94" s="772" t="s">
        <v>469</v>
      </c>
      <c r="B94" s="773"/>
      <c r="C94" s="36">
        <v>0</v>
      </c>
      <c r="D94" s="351" t="e">
        <f>C94/'Unit Mix &amp; Rental Income'!$F$15</f>
        <v>#DIV/0!</v>
      </c>
      <c r="E94" s="203" t="e">
        <f>C94/'Unit Mix &amp; Rental Income'!#REF!</f>
        <v>#REF!</v>
      </c>
      <c r="F94" s="772"/>
      <c r="G94" s="773"/>
    </row>
    <row r="95" spans="1:7" ht="16.350000000000001" customHeight="1" x14ac:dyDescent="0.45">
      <c r="A95" s="790" t="s">
        <v>94</v>
      </c>
      <c r="B95" s="791"/>
      <c r="C95" s="291">
        <f>SUM(C87:C94)</f>
        <v>0</v>
      </c>
      <c r="D95" s="291" t="e">
        <f>SUM(D87:D94)</f>
        <v>#DIV/0!</v>
      </c>
      <c r="E95" s="293" t="e">
        <f>SUM(E87:E94)</f>
        <v>#REF!</v>
      </c>
      <c r="F95" s="794"/>
      <c r="G95" s="795"/>
    </row>
    <row r="96" spans="1:7" ht="16.350000000000001" customHeight="1" x14ac:dyDescent="0.45">
      <c r="A96" s="766" t="s">
        <v>95</v>
      </c>
      <c r="B96" s="796"/>
      <c r="C96" s="797"/>
      <c r="D96" s="287" t="s">
        <v>50</v>
      </c>
      <c r="E96" s="288"/>
      <c r="F96" s="289"/>
      <c r="G96" s="199"/>
    </row>
    <row r="97" spans="1:7" ht="16.350000000000001" customHeight="1" x14ac:dyDescent="0.45">
      <c r="A97" s="768" t="s">
        <v>96</v>
      </c>
      <c r="B97" s="769"/>
      <c r="C97" s="36">
        <v>0</v>
      </c>
      <c r="D97" s="290" t="e">
        <f>C97/'Unit Mix &amp; Rental Income'!$F$15</f>
        <v>#DIV/0!</v>
      </c>
      <c r="E97" s="200" t="e">
        <f>C97/'Unit Mix &amp; Rental Income'!#REF!</f>
        <v>#REF!</v>
      </c>
      <c r="F97" s="772"/>
      <c r="G97" s="773"/>
    </row>
    <row r="98" spans="1:7" ht="16.350000000000001" customHeight="1" x14ac:dyDescent="0.45">
      <c r="A98" s="768" t="s">
        <v>97</v>
      </c>
      <c r="B98" s="769"/>
      <c r="C98" s="36">
        <v>0</v>
      </c>
      <c r="D98" s="290" t="e">
        <f>C98/'Unit Mix &amp; Rental Income'!$F$15</f>
        <v>#DIV/0!</v>
      </c>
      <c r="E98" s="200" t="e">
        <f>C98/'Unit Mix &amp; Rental Income'!#REF!</f>
        <v>#REF!</v>
      </c>
      <c r="F98" s="772"/>
      <c r="G98" s="773"/>
    </row>
    <row r="99" spans="1:7" ht="16.350000000000001" customHeight="1" x14ac:dyDescent="0.45">
      <c r="A99" s="768" t="s">
        <v>98</v>
      </c>
      <c r="B99" s="769"/>
      <c r="C99" s="36">
        <v>0</v>
      </c>
      <c r="D99" s="290" t="e">
        <f>C99/'Unit Mix &amp; Rental Income'!$F$15</f>
        <v>#DIV/0!</v>
      </c>
      <c r="E99" s="200" t="e">
        <f>C99/'Unit Mix &amp; Rental Income'!#REF!</f>
        <v>#REF!</v>
      </c>
      <c r="F99" s="772"/>
      <c r="G99" s="773"/>
    </row>
    <row r="100" spans="1:7" ht="16.350000000000001" customHeight="1" x14ac:dyDescent="0.45">
      <c r="A100" s="768" t="s">
        <v>99</v>
      </c>
      <c r="B100" s="769"/>
      <c r="C100" s="36">
        <v>0</v>
      </c>
      <c r="D100" s="290" t="e">
        <f>C100/'Unit Mix &amp; Rental Income'!$F$15</f>
        <v>#DIV/0!</v>
      </c>
      <c r="E100" s="200" t="e">
        <f>C100/'Unit Mix &amp; Rental Income'!#REF!</f>
        <v>#REF!</v>
      </c>
      <c r="F100" s="772"/>
      <c r="G100" s="773"/>
    </row>
    <row r="101" spans="1:7" ht="16.350000000000001" customHeight="1" x14ac:dyDescent="0.45">
      <c r="A101" s="768" t="s">
        <v>100</v>
      </c>
      <c r="B101" s="769"/>
      <c r="C101" s="36">
        <v>0</v>
      </c>
      <c r="D101" s="290" t="e">
        <f>C101/'Unit Mix &amp; Rental Income'!$F$15</f>
        <v>#DIV/0!</v>
      </c>
      <c r="E101" s="200" t="e">
        <f>C101/'Unit Mix &amp; Rental Income'!#REF!</f>
        <v>#REF!</v>
      </c>
      <c r="F101" s="772"/>
      <c r="G101" s="773"/>
    </row>
    <row r="102" spans="1:7" ht="16.350000000000001" customHeight="1" x14ac:dyDescent="0.45">
      <c r="A102" s="768" t="s">
        <v>101</v>
      </c>
      <c r="B102" s="769"/>
      <c r="C102" s="36">
        <v>0</v>
      </c>
      <c r="D102" s="290" t="e">
        <f>C102/'Unit Mix &amp; Rental Income'!$F$15</f>
        <v>#DIV/0!</v>
      </c>
      <c r="E102" s="200" t="e">
        <f>C102/'Unit Mix &amp; Rental Income'!#REF!</f>
        <v>#REF!</v>
      </c>
      <c r="F102" s="772"/>
      <c r="G102" s="773"/>
    </row>
    <row r="103" spans="1:7" ht="16.350000000000001" customHeight="1" x14ac:dyDescent="0.45">
      <c r="A103" s="768" t="s">
        <v>102</v>
      </c>
      <c r="B103" s="769"/>
      <c r="C103" s="36">
        <v>0</v>
      </c>
      <c r="D103" s="290" t="e">
        <f>C103/'Unit Mix &amp; Rental Income'!$F$15</f>
        <v>#DIV/0!</v>
      </c>
      <c r="E103" s="200" t="e">
        <f>C103/'Unit Mix &amp; Rental Income'!#REF!</f>
        <v>#REF!</v>
      </c>
      <c r="F103" s="772"/>
      <c r="G103" s="773"/>
    </row>
    <row r="104" spans="1:7" ht="16.350000000000001" customHeight="1" x14ac:dyDescent="0.45">
      <c r="A104" s="768" t="s">
        <v>103</v>
      </c>
      <c r="B104" s="769"/>
      <c r="C104" s="36">
        <v>0</v>
      </c>
      <c r="D104" s="290" t="e">
        <f>C104/'Unit Mix &amp; Rental Income'!$F$15</f>
        <v>#DIV/0!</v>
      </c>
      <c r="E104" s="200" t="e">
        <f>C104/'Unit Mix &amp; Rental Income'!#REF!</f>
        <v>#REF!</v>
      </c>
      <c r="F104" s="772"/>
      <c r="G104" s="773"/>
    </row>
    <row r="105" spans="1:7" ht="16.350000000000001" customHeight="1" x14ac:dyDescent="0.45">
      <c r="A105" s="768" t="s">
        <v>104</v>
      </c>
      <c r="B105" s="769"/>
      <c r="C105" s="36">
        <v>0</v>
      </c>
      <c r="D105" s="290" t="e">
        <f>C105/'Unit Mix &amp; Rental Income'!$F$15</f>
        <v>#DIV/0!</v>
      </c>
      <c r="E105" s="200" t="e">
        <f>C105/'Unit Mix &amp; Rental Income'!#REF!</f>
        <v>#REF!</v>
      </c>
      <c r="F105" s="772"/>
      <c r="G105" s="773"/>
    </row>
    <row r="106" spans="1:7" ht="16.350000000000001" customHeight="1" x14ac:dyDescent="0.45">
      <c r="A106" s="782" t="s">
        <v>105</v>
      </c>
      <c r="B106" s="783"/>
      <c r="C106" s="36">
        <v>0</v>
      </c>
      <c r="D106" s="290" t="e">
        <f>C106/'Unit Mix &amp; Rental Income'!$F$15</f>
        <v>#DIV/0!</v>
      </c>
      <c r="E106" s="200" t="e">
        <f>C106/'Unit Mix &amp; Rental Income'!#REF!</f>
        <v>#REF!</v>
      </c>
      <c r="F106" s="772"/>
      <c r="G106" s="773"/>
    </row>
    <row r="107" spans="1:7" ht="16.350000000000001" customHeight="1" x14ac:dyDescent="0.45">
      <c r="A107" s="772" t="s">
        <v>11</v>
      </c>
      <c r="B107" s="773"/>
      <c r="C107" s="36">
        <v>0</v>
      </c>
      <c r="D107" s="290" t="e">
        <f>C107/'Unit Mix &amp; Rental Income'!$F$15</f>
        <v>#DIV/0!</v>
      </c>
      <c r="E107" s="200" t="e">
        <f>C107/'Unit Mix &amp; Rental Income'!#REF!</f>
        <v>#REF!</v>
      </c>
      <c r="F107" s="772"/>
      <c r="G107" s="773"/>
    </row>
    <row r="108" spans="1:7" ht="16.350000000000001" customHeight="1" x14ac:dyDescent="0.45">
      <c r="A108" s="772" t="s">
        <v>11</v>
      </c>
      <c r="B108" s="773"/>
      <c r="C108" s="36">
        <v>0</v>
      </c>
      <c r="D108" s="290" t="e">
        <f>C108/'Unit Mix &amp; Rental Income'!$F$15</f>
        <v>#DIV/0!</v>
      </c>
      <c r="E108" s="200" t="e">
        <f>C108/'Unit Mix &amp; Rental Income'!#REF!</f>
        <v>#REF!</v>
      </c>
      <c r="F108" s="772"/>
      <c r="G108" s="773"/>
    </row>
    <row r="109" spans="1:7" ht="16.350000000000001" customHeight="1" x14ac:dyDescent="0.45">
      <c r="A109" s="772" t="s">
        <v>463</v>
      </c>
      <c r="B109" s="773"/>
      <c r="C109" s="36">
        <v>0</v>
      </c>
      <c r="D109" s="290" t="e">
        <f>C109/'Unit Mix &amp; Rental Income'!$F$15</f>
        <v>#DIV/0!</v>
      </c>
      <c r="E109" s="200" t="e">
        <f>C109/'Unit Mix &amp; Rental Income'!#REF!</f>
        <v>#REF!</v>
      </c>
      <c r="F109" s="772"/>
      <c r="G109" s="773"/>
    </row>
    <row r="110" spans="1:7" ht="16.350000000000001" customHeight="1" x14ac:dyDescent="0.45">
      <c r="A110" s="772" t="s">
        <v>463</v>
      </c>
      <c r="B110" s="773"/>
      <c r="C110" s="36">
        <v>0</v>
      </c>
      <c r="D110" s="290" t="e">
        <f>C110/'Unit Mix &amp; Rental Income'!$F$15</f>
        <v>#DIV/0!</v>
      </c>
      <c r="E110" s="200" t="e">
        <f>C110/'Unit Mix &amp; Rental Income'!#REF!</f>
        <v>#REF!</v>
      </c>
      <c r="F110" s="772"/>
      <c r="G110" s="773"/>
    </row>
    <row r="111" spans="1:7" ht="16.350000000000001" customHeight="1" x14ac:dyDescent="0.45">
      <c r="A111" s="790" t="s">
        <v>106</v>
      </c>
      <c r="B111" s="791"/>
      <c r="C111" s="291">
        <f>SUM(C97:C110)</f>
        <v>0</v>
      </c>
      <c r="D111" s="291" t="e">
        <f>SUM(D97:D110)</f>
        <v>#DIV/0!</v>
      </c>
      <c r="E111" s="291" t="e">
        <f>SUM(E97:E110)</f>
        <v>#REF!</v>
      </c>
      <c r="F111" s="792"/>
      <c r="G111" s="795"/>
    </row>
    <row r="112" spans="1:7" ht="16.350000000000001" customHeight="1" x14ac:dyDescent="0.45">
      <c r="A112" s="807" t="s">
        <v>107</v>
      </c>
      <c r="B112" s="808"/>
      <c r="C112" s="291">
        <f>C13+C27+C31+C36+C41+C45+C61+C70+C77+C85+C95+C111</f>
        <v>0</v>
      </c>
      <c r="D112" s="291" t="e">
        <f>SUM(D111+D95+D85+D77+D70+D61+D45+D41+D36+D31+D27+D13)</f>
        <v>#DIV/0!</v>
      </c>
      <c r="E112" s="291" t="e">
        <f>SUM(E111+E95+E85+E77+E70+E61+E45+E41+E36+E31+E27+E13)</f>
        <v>#REF!</v>
      </c>
      <c r="F112" s="792"/>
      <c r="G112" s="795"/>
    </row>
    <row r="113" spans="1:7" ht="16.350000000000001" customHeight="1" x14ac:dyDescent="0.45">
      <c r="A113" s="766" t="s">
        <v>108</v>
      </c>
      <c r="B113" s="796"/>
      <c r="C113" s="797"/>
      <c r="D113" s="287" t="s">
        <v>50</v>
      </c>
      <c r="E113" s="288"/>
      <c r="F113" s="289"/>
      <c r="G113" s="288"/>
    </row>
    <row r="114" spans="1:7" ht="16.350000000000001" customHeight="1" x14ac:dyDescent="0.45">
      <c r="A114" s="768" t="s">
        <v>347</v>
      </c>
      <c r="B114" s="769"/>
      <c r="C114" s="36">
        <v>0</v>
      </c>
      <c r="D114" s="351" t="e">
        <f>C114/'Unit Mix &amp; Rental Income'!$F$15</f>
        <v>#DIV/0!</v>
      </c>
      <c r="E114" s="200" t="e">
        <f>C114/'Unit Mix &amp; Rental Income'!#REF!</f>
        <v>#REF!</v>
      </c>
      <c r="F114" s="772"/>
      <c r="G114" s="773"/>
    </row>
    <row r="115" spans="1:7" ht="16.350000000000001" customHeight="1" x14ac:dyDescent="0.45">
      <c r="A115" s="782" t="s">
        <v>25</v>
      </c>
      <c r="B115" s="783"/>
      <c r="C115" s="36">
        <v>0</v>
      </c>
      <c r="D115" s="351" t="e">
        <f>C115/'Unit Mix &amp; Rental Income'!$F$15</f>
        <v>#DIV/0!</v>
      </c>
      <c r="E115" s="200" t="e">
        <f>C115/'Unit Mix &amp; Rental Income'!#REF!</f>
        <v>#REF!</v>
      </c>
      <c r="F115" s="772"/>
      <c r="G115" s="773"/>
    </row>
    <row r="116" spans="1:7" ht="16.350000000000001" customHeight="1" x14ac:dyDescent="0.45">
      <c r="A116" s="809" t="s">
        <v>463</v>
      </c>
      <c r="B116" s="810"/>
      <c r="C116" s="36">
        <v>0</v>
      </c>
      <c r="D116" s="351" t="e">
        <f>C116/'Unit Mix &amp; Rental Income'!$F$15</f>
        <v>#DIV/0!</v>
      </c>
      <c r="E116" s="200" t="e">
        <f>C116/'Unit Mix &amp; Rental Income'!#REF!</f>
        <v>#REF!</v>
      </c>
      <c r="F116" s="772"/>
      <c r="G116" s="773"/>
    </row>
    <row r="117" spans="1:7" ht="16.350000000000001" customHeight="1" x14ac:dyDescent="0.45">
      <c r="A117" s="809" t="s">
        <v>463</v>
      </c>
      <c r="B117" s="810"/>
      <c r="C117" s="36">
        <v>0</v>
      </c>
      <c r="D117" s="351" t="e">
        <f>C117/'Unit Mix &amp; Rental Income'!$F$15</f>
        <v>#DIV/0!</v>
      </c>
      <c r="E117" s="200" t="e">
        <f>C117/'Unit Mix &amp; Rental Income'!#REF!</f>
        <v>#REF!</v>
      </c>
      <c r="F117" s="772"/>
      <c r="G117" s="773"/>
    </row>
    <row r="118" spans="1:7" ht="16.350000000000001" customHeight="1" x14ac:dyDescent="0.45">
      <c r="A118" s="790" t="s">
        <v>109</v>
      </c>
      <c r="B118" s="791"/>
      <c r="C118" s="291">
        <f>SUM(C114:C117)</f>
        <v>0</v>
      </c>
      <c r="D118" s="291" t="e">
        <f>SUM(D114:D117)</f>
        <v>#DIV/0!</v>
      </c>
      <c r="E118" s="291" t="e">
        <f>SUM(E114:E117)</f>
        <v>#REF!</v>
      </c>
      <c r="F118" s="792"/>
      <c r="G118" s="795"/>
    </row>
    <row r="119" spans="1:7" ht="16.350000000000001" customHeight="1" x14ac:dyDescent="0.45">
      <c r="A119" s="762" t="s">
        <v>110</v>
      </c>
      <c r="B119" s="763"/>
      <c r="C119" s="294">
        <f>C118+C112</f>
        <v>0</v>
      </c>
      <c r="D119" s="294" t="e">
        <f>D118+D112</f>
        <v>#DIV/0!</v>
      </c>
      <c r="E119" s="294" t="e">
        <f>E118+E112</f>
        <v>#REF!</v>
      </c>
      <c r="F119" s="295"/>
      <c r="G119" s="296"/>
    </row>
    <row r="120" spans="1:7" ht="7.9" customHeight="1" x14ac:dyDescent="0.45">
      <c r="A120" s="297"/>
      <c r="B120" s="297"/>
      <c r="C120" s="298"/>
      <c r="D120" s="298"/>
      <c r="E120" s="298"/>
      <c r="F120" s="299"/>
      <c r="G120" s="299"/>
    </row>
    <row r="121" spans="1:7" ht="3.75" customHeight="1" x14ac:dyDescent="0.45">
      <c r="A121" s="300"/>
      <c r="B121" s="300"/>
      <c r="C121" s="301"/>
      <c r="D121" s="300"/>
      <c r="E121" s="302"/>
      <c r="F121" s="303"/>
      <c r="G121" s="303"/>
    </row>
    <row r="122" spans="1:7" ht="100.9" customHeight="1" x14ac:dyDescent="0.45">
      <c r="A122" s="814" t="s">
        <v>669</v>
      </c>
      <c r="B122" s="815"/>
      <c r="C122" s="815"/>
      <c r="D122" s="815"/>
      <c r="E122" s="816"/>
      <c r="F122" s="817"/>
      <c r="G122" s="818"/>
    </row>
    <row r="123" spans="1:7" ht="28.15" customHeight="1" x14ac:dyDescent="0.45">
      <c r="A123" s="814" t="s">
        <v>670</v>
      </c>
      <c r="B123" s="815"/>
      <c r="C123" s="815"/>
      <c r="D123" s="815"/>
      <c r="E123" s="816"/>
      <c r="F123" s="817"/>
      <c r="G123" s="818"/>
    </row>
    <row r="124" spans="1:7" x14ac:dyDescent="0.45">
      <c r="A124" s="811"/>
      <c r="B124" s="812"/>
      <c r="C124" s="812"/>
      <c r="D124" s="812"/>
      <c r="E124" s="812"/>
      <c r="F124" s="812"/>
      <c r="G124" s="813"/>
    </row>
    <row r="125" spans="1:7" ht="46.5" customHeight="1" x14ac:dyDescent="0.45">
      <c r="A125" s="814" t="s">
        <v>698</v>
      </c>
      <c r="B125" s="815"/>
      <c r="C125" s="815"/>
      <c r="D125" s="815"/>
      <c r="E125" s="815"/>
      <c r="F125" s="815"/>
      <c r="G125" s="816"/>
    </row>
    <row r="126" spans="1:7" ht="15.4" customHeight="1" x14ac:dyDescent="0.45">
      <c r="A126" s="801"/>
      <c r="B126" s="802"/>
      <c r="C126" s="802"/>
      <c r="D126" s="802"/>
      <c r="E126" s="802"/>
      <c r="F126" s="802"/>
      <c r="G126" s="803"/>
    </row>
    <row r="127" spans="1:7" ht="15.4" customHeight="1" x14ac:dyDescent="0.45">
      <c r="A127" s="804"/>
      <c r="B127" s="805"/>
      <c r="C127" s="805"/>
      <c r="D127" s="805"/>
      <c r="E127" s="805"/>
      <c r="F127" s="805"/>
      <c r="G127" s="806"/>
    </row>
    <row r="128" spans="1:7" ht="15.4" customHeight="1" x14ac:dyDescent="0.45">
      <c r="A128" s="804"/>
      <c r="B128" s="805"/>
      <c r="C128" s="805"/>
      <c r="D128" s="805"/>
      <c r="E128" s="805"/>
      <c r="F128" s="805"/>
      <c r="G128" s="806"/>
    </row>
    <row r="129" spans="1:11" ht="15.4" customHeight="1" x14ac:dyDescent="0.45">
      <c r="A129" s="804"/>
      <c r="B129" s="805"/>
      <c r="C129" s="805"/>
      <c r="D129" s="805"/>
      <c r="E129" s="805"/>
      <c r="F129" s="805"/>
      <c r="G129" s="806"/>
    </row>
    <row r="130" spans="1:11" ht="36.4" customHeight="1" x14ac:dyDescent="0.45">
      <c r="A130" s="804"/>
      <c r="B130" s="805"/>
      <c r="C130" s="805"/>
      <c r="D130" s="805"/>
      <c r="E130" s="805"/>
      <c r="F130" s="805"/>
      <c r="G130" s="806"/>
    </row>
    <row r="131" spans="1:11" ht="12.4" customHeight="1" x14ac:dyDescent="0.45">
      <c r="A131" s="356"/>
      <c r="B131" s="358"/>
      <c r="C131" s="358"/>
      <c r="D131" s="358"/>
      <c r="E131" s="358"/>
      <c r="F131" s="358"/>
      <c r="G131" s="357"/>
    </row>
    <row r="132" spans="1:11" ht="15.4" hidden="1" customHeight="1" x14ac:dyDescent="0.45">
      <c r="A132" s="356"/>
      <c r="B132" s="358"/>
      <c r="C132" s="358"/>
      <c r="D132" s="358"/>
      <c r="E132" s="358"/>
      <c r="F132" s="358"/>
      <c r="G132" s="357"/>
    </row>
    <row r="133" spans="1:11" ht="15.4" hidden="1" customHeight="1" x14ac:dyDescent="0.45">
      <c r="A133" s="359"/>
      <c r="B133" s="360"/>
      <c r="C133" s="360"/>
      <c r="D133" s="360"/>
      <c r="E133" s="360"/>
      <c r="F133" s="360"/>
      <c r="G133" s="361"/>
    </row>
    <row r="134" spans="1:11" s="2" customFormat="1" x14ac:dyDescent="0.45">
      <c r="C134" s="3"/>
      <c r="H134" s="280"/>
      <c r="I134" s="280"/>
      <c r="J134" s="280"/>
      <c r="K134" s="280"/>
    </row>
    <row r="135" spans="1:11" s="2" customFormat="1" x14ac:dyDescent="0.45">
      <c r="C135" s="3"/>
      <c r="H135" s="280"/>
      <c r="I135" s="280"/>
      <c r="J135" s="280"/>
      <c r="K135" s="280"/>
    </row>
    <row r="136" spans="1:11" s="2" customFormat="1" x14ac:dyDescent="0.45">
      <c r="C136" s="3"/>
      <c r="H136" s="280"/>
      <c r="I136" s="280"/>
      <c r="J136" s="280"/>
      <c r="K136" s="280"/>
    </row>
    <row r="137" spans="1:11" s="2" customFormat="1" x14ac:dyDescent="0.45">
      <c r="C137" s="3"/>
      <c r="H137" s="280"/>
      <c r="I137" s="280"/>
      <c r="J137" s="280"/>
      <c r="K137" s="280"/>
    </row>
    <row r="138" spans="1:11" s="2" customFormat="1" x14ac:dyDescent="0.45">
      <c r="C138" s="3"/>
      <c r="H138" s="280"/>
      <c r="I138" s="280"/>
      <c r="J138" s="280"/>
      <c r="K138" s="280"/>
    </row>
    <row r="139" spans="1:11" s="2" customFormat="1" x14ac:dyDescent="0.45">
      <c r="C139" s="3"/>
      <c r="H139" s="280"/>
      <c r="I139" s="280"/>
      <c r="J139" s="280"/>
      <c r="K139" s="280"/>
    </row>
    <row r="140" spans="1:11" s="2" customFormat="1" x14ac:dyDescent="0.45">
      <c r="C140" s="3"/>
      <c r="H140" s="280"/>
      <c r="I140" s="280"/>
      <c r="J140" s="280"/>
      <c r="K140" s="280"/>
    </row>
    <row r="141" spans="1:11" s="2" customFormat="1" x14ac:dyDescent="0.45">
      <c r="C141" s="3"/>
      <c r="H141" s="280"/>
      <c r="I141" s="280"/>
      <c r="J141" s="280"/>
      <c r="K141" s="280"/>
    </row>
    <row r="142" spans="1:11" s="2" customFormat="1" x14ac:dyDescent="0.45">
      <c r="C142" s="3"/>
      <c r="H142" s="280"/>
      <c r="I142" s="280"/>
      <c r="J142" s="280"/>
      <c r="K142" s="280"/>
    </row>
    <row r="143" spans="1:11" s="2" customFormat="1" x14ac:dyDescent="0.45">
      <c r="C143" s="3"/>
      <c r="H143" s="280"/>
      <c r="I143" s="280"/>
      <c r="J143" s="280"/>
      <c r="K143" s="280"/>
    </row>
    <row r="144" spans="1:11" s="2" customFormat="1" x14ac:dyDescent="0.45">
      <c r="C144" s="3"/>
      <c r="H144" s="280"/>
      <c r="I144" s="280"/>
      <c r="J144" s="280"/>
      <c r="K144" s="280"/>
    </row>
    <row r="145" spans="3:11" s="2" customFormat="1" x14ac:dyDescent="0.45">
      <c r="C145" s="3"/>
      <c r="H145" s="280"/>
      <c r="I145" s="280"/>
      <c r="J145" s="280"/>
      <c r="K145" s="280"/>
    </row>
    <row r="146" spans="3:11" s="2" customFormat="1" x14ac:dyDescent="0.45">
      <c r="C146" s="3"/>
      <c r="H146" s="280"/>
      <c r="I146" s="280"/>
      <c r="J146" s="280"/>
      <c r="K146" s="280"/>
    </row>
    <row r="147" spans="3:11" s="2" customFormat="1" x14ac:dyDescent="0.45">
      <c r="C147" s="3"/>
      <c r="H147" s="280"/>
      <c r="I147" s="280"/>
      <c r="J147" s="280"/>
      <c r="K147" s="280"/>
    </row>
    <row r="148" spans="3:11" s="2" customFormat="1" x14ac:dyDescent="0.45">
      <c r="C148" s="3"/>
      <c r="H148" s="280"/>
      <c r="I148" s="280"/>
      <c r="J148" s="280"/>
      <c r="K148" s="280"/>
    </row>
    <row r="149" spans="3:11" s="2" customFormat="1" x14ac:dyDescent="0.45">
      <c r="C149" s="3"/>
      <c r="H149" s="280"/>
      <c r="I149" s="280"/>
      <c r="J149" s="280"/>
      <c r="K149" s="280"/>
    </row>
    <row r="150" spans="3:11" s="2" customFormat="1" x14ac:dyDescent="0.45">
      <c r="C150" s="3"/>
      <c r="H150" s="280"/>
      <c r="I150" s="280"/>
      <c r="J150" s="280"/>
      <c r="K150" s="280"/>
    </row>
    <row r="151" spans="3:11" s="2" customFormat="1" x14ac:dyDescent="0.45">
      <c r="C151" s="3"/>
      <c r="H151" s="280"/>
      <c r="I151" s="280"/>
      <c r="J151" s="280"/>
      <c r="K151" s="280"/>
    </row>
    <row r="152" spans="3:11" s="2" customFormat="1" x14ac:dyDescent="0.45">
      <c r="C152" s="3"/>
      <c r="H152" s="280"/>
      <c r="I152" s="280"/>
      <c r="J152" s="280"/>
      <c r="K152" s="280"/>
    </row>
    <row r="153" spans="3:11" s="2" customFormat="1" x14ac:dyDescent="0.45">
      <c r="C153" s="3"/>
      <c r="H153" s="280"/>
      <c r="I153" s="280"/>
      <c r="J153" s="280"/>
      <c r="K153" s="280"/>
    </row>
    <row r="154" spans="3:11" s="2" customFormat="1" x14ac:dyDescent="0.45">
      <c r="C154" s="3"/>
      <c r="H154" s="280"/>
      <c r="I154" s="280"/>
      <c r="J154" s="280"/>
      <c r="K154" s="280"/>
    </row>
    <row r="155" spans="3:11" s="2" customFormat="1" x14ac:dyDescent="0.45">
      <c r="C155" s="3"/>
      <c r="H155" s="280"/>
      <c r="I155" s="280"/>
      <c r="J155" s="280"/>
      <c r="K155" s="280"/>
    </row>
    <row r="156" spans="3:11" s="2" customFormat="1" x14ac:dyDescent="0.45">
      <c r="C156" s="3"/>
      <c r="H156" s="280"/>
      <c r="I156" s="280"/>
      <c r="J156" s="280"/>
      <c r="K156" s="280"/>
    </row>
    <row r="157" spans="3:11" s="2" customFormat="1" x14ac:dyDescent="0.45">
      <c r="C157" s="3"/>
      <c r="H157" s="280"/>
      <c r="I157" s="280"/>
      <c r="J157" s="280"/>
      <c r="K157" s="280"/>
    </row>
    <row r="158" spans="3:11" s="2" customFormat="1" x14ac:dyDescent="0.45">
      <c r="C158" s="3"/>
      <c r="H158" s="280"/>
      <c r="I158" s="280"/>
      <c r="J158" s="280"/>
      <c r="K158" s="280"/>
    </row>
    <row r="159" spans="3:11" s="2" customFormat="1" x14ac:dyDescent="0.45">
      <c r="C159" s="3"/>
      <c r="H159" s="280"/>
      <c r="I159" s="280"/>
      <c r="J159" s="280"/>
      <c r="K159" s="280"/>
    </row>
    <row r="160" spans="3:11" s="2" customFormat="1" x14ac:dyDescent="0.45">
      <c r="C160" s="3"/>
      <c r="H160" s="280"/>
      <c r="I160" s="280"/>
      <c r="J160" s="280"/>
      <c r="K160" s="280"/>
    </row>
    <row r="161" spans="3:11" s="2" customFormat="1" x14ac:dyDescent="0.45">
      <c r="C161" s="3"/>
      <c r="H161" s="280"/>
      <c r="I161" s="280"/>
      <c r="J161" s="280"/>
      <c r="K161" s="280"/>
    </row>
    <row r="162" spans="3:11" s="2" customFormat="1" x14ac:dyDescent="0.45">
      <c r="C162" s="3"/>
      <c r="H162" s="280"/>
      <c r="I162" s="280"/>
      <c r="J162" s="280"/>
      <c r="K162" s="280"/>
    </row>
    <row r="163" spans="3:11" s="2" customFormat="1" x14ac:dyDescent="0.45">
      <c r="C163" s="3"/>
      <c r="H163" s="280"/>
      <c r="I163" s="280"/>
      <c r="J163" s="280"/>
      <c r="K163" s="280"/>
    </row>
  </sheetData>
  <sheetProtection algorithmName="SHA-512" hashValue="kZ5Qw2jrallv1lAgfXD4UuxZ7XSCaTzmYVSWLR7nRJ4w4IXRDcudxz0On6jGLsIoQKBh/Nw6eJM5gs1iwB6mZg==" saltValue="VlSFjtKfuK3PlbUI0r5ccQ==" spinCount="100000" sheet="1" selectLockedCells="1"/>
  <mergeCells count="215">
    <mergeCell ref="A126:G130"/>
    <mergeCell ref="A118:B118"/>
    <mergeCell ref="F118:G118"/>
    <mergeCell ref="A119:B119"/>
    <mergeCell ref="A112:B112"/>
    <mergeCell ref="F112:G112"/>
    <mergeCell ref="A114:B114"/>
    <mergeCell ref="F114:G114"/>
    <mergeCell ref="F115:G115"/>
    <mergeCell ref="F116:G116"/>
    <mergeCell ref="F117:G117"/>
    <mergeCell ref="A116:B116"/>
    <mergeCell ref="A117:B117"/>
    <mergeCell ref="A124:G124"/>
    <mergeCell ref="A125:G125"/>
    <mergeCell ref="A122:E122"/>
    <mergeCell ref="A123:E123"/>
    <mergeCell ref="F122:G122"/>
    <mergeCell ref="F123:G123"/>
    <mergeCell ref="A96:C96"/>
    <mergeCell ref="A106:B106"/>
    <mergeCell ref="F106:G106"/>
    <mergeCell ref="A107:B107"/>
    <mergeCell ref="F107:G107"/>
    <mergeCell ref="A100:B100"/>
    <mergeCell ref="F100:G100"/>
    <mergeCell ref="A101:B101"/>
    <mergeCell ref="F101:G101"/>
    <mergeCell ref="A102:B102"/>
    <mergeCell ref="A97:B97"/>
    <mergeCell ref="F97:G97"/>
    <mergeCell ref="A98:B98"/>
    <mergeCell ref="F98:G98"/>
    <mergeCell ref="A99:B99"/>
    <mergeCell ref="F99:G99"/>
    <mergeCell ref="A111:B111"/>
    <mergeCell ref="F111:G111"/>
    <mergeCell ref="A113:C113"/>
    <mergeCell ref="A115:B115"/>
    <mergeCell ref="A109:B109"/>
    <mergeCell ref="F109:G109"/>
    <mergeCell ref="A110:B110"/>
    <mergeCell ref="F110:G110"/>
    <mergeCell ref="F102:G102"/>
    <mergeCell ref="A108:B108"/>
    <mergeCell ref="F108:G108"/>
    <mergeCell ref="A103:B103"/>
    <mergeCell ref="F103:G103"/>
    <mergeCell ref="A104:B104"/>
    <mergeCell ref="F104:G104"/>
    <mergeCell ref="A105:B105"/>
    <mergeCell ref="F105:G105"/>
    <mergeCell ref="A81:B81"/>
    <mergeCell ref="F82:G82"/>
    <mergeCell ref="F81:G81"/>
    <mergeCell ref="A95:B95"/>
    <mergeCell ref="F95:G95"/>
    <mergeCell ref="A90:B90"/>
    <mergeCell ref="F90:G90"/>
    <mergeCell ref="A91:B91"/>
    <mergeCell ref="F91:G91"/>
    <mergeCell ref="A92:B92"/>
    <mergeCell ref="F92:G92"/>
    <mergeCell ref="A93:B93"/>
    <mergeCell ref="F93:G93"/>
    <mergeCell ref="A94:B94"/>
    <mergeCell ref="F94:G94"/>
    <mergeCell ref="A83:B83"/>
    <mergeCell ref="A69:B69"/>
    <mergeCell ref="F69:G69"/>
    <mergeCell ref="F70:G70"/>
    <mergeCell ref="A71:C71"/>
    <mergeCell ref="A77:B77"/>
    <mergeCell ref="F77:G77"/>
    <mergeCell ref="A89:B89"/>
    <mergeCell ref="F89:G89"/>
    <mergeCell ref="A82:B82"/>
    <mergeCell ref="F83:G83"/>
    <mergeCell ref="F84:G84"/>
    <mergeCell ref="A85:B85"/>
    <mergeCell ref="F85:G85"/>
    <mergeCell ref="A86:C86"/>
    <mergeCell ref="A84:B84"/>
    <mergeCell ref="A87:B87"/>
    <mergeCell ref="F87:G87"/>
    <mergeCell ref="A88:B88"/>
    <mergeCell ref="F88:G88"/>
    <mergeCell ref="A80:B80"/>
    <mergeCell ref="F80:G80"/>
    <mergeCell ref="A79:B79"/>
    <mergeCell ref="F79:G79"/>
    <mergeCell ref="A78:C78"/>
    <mergeCell ref="F73:G73"/>
    <mergeCell ref="F74:G74"/>
    <mergeCell ref="F75:G75"/>
    <mergeCell ref="A75:B75"/>
    <mergeCell ref="A76:B76"/>
    <mergeCell ref="F76:G76"/>
    <mergeCell ref="A65:B65"/>
    <mergeCell ref="F65:G65"/>
    <mergeCell ref="A60:B60"/>
    <mergeCell ref="F60:G60"/>
    <mergeCell ref="F61:G61"/>
    <mergeCell ref="A63:B63"/>
    <mergeCell ref="F63:G63"/>
    <mergeCell ref="A64:B64"/>
    <mergeCell ref="F64:G64"/>
    <mergeCell ref="A62:C62"/>
    <mergeCell ref="A72:B72"/>
    <mergeCell ref="F72:G72"/>
    <mergeCell ref="A66:B66"/>
    <mergeCell ref="F66:G66"/>
    <mergeCell ref="A67:B67"/>
    <mergeCell ref="F67:G67"/>
    <mergeCell ref="A68:B68"/>
    <mergeCell ref="F68:G68"/>
    <mergeCell ref="A50:B50"/>
    <mergeCell ref="F50:G50"/>
    <mergeCell ref="A51:B51"/>
    <mergeCell ref="F51:G51"/>
    <mergeCell ref="A59:B59"/>
    <mergeCell ref="F59:G59"/>
    <mergeCell ref="A53:B53"/>
    <mergeCell ref="F53:G53"/>
    <mergeCell ref="A54:B54"/>
    <mergeCell ref="F54:G54"/>
    <mergeCell ref="A55:B55"/>
    <mergeCell ref="F55:G55"/>
    <mergeCell ref="A56:B56"/>
    <mergeCell ref="F56:G56"/>
    <mergeCell ref="A57:B57"/>
    <mergeCell ref="F57:G57"/>
    <mergeCell ref="A52:B52"/>
    <mergeCell ref="F52:G52"/>
    <mergeCell ref="A58:B58"/>
    <mergeCell ref="A49:B49"/>
    <mergeCell ref="F49:G49"/>
    <mergeCell ref="A46:C46"/>
    <mergeCell ref="A42:B42"/>
    <mergeCell ref="A43:B43"/>
    <mergeCell ref="F43:G43"/>
    <mergeCell ref="A44:B44"/>
    <mergeCell ref="F44:G44"/>
    <mergeCell ref="A45:B45"/>
    <mergeCell ref="F45:G45"/>
    <mergeCell ref="A47:B47"/>
    <mergeCell ref="F47:G47"/>
    <mergeCell ref="A48:B48"/>
    <mergeCell ref="F48:G48"/>
    <mergeCell ref="A39:B39"/>
    <mergeCell ref="F39:G39"/>
    <mergeCell ref="A41:B41"/>
    <mergeCell ref="F41:G41"/>
    <mergeCell ref="A40:B40"/>
    <mergeCell ref="F40:G40"/>
    <mergeCell ref="A34:B34"/>
    <mergeCell ref="F34:G34"/>
    <mergeCell ref="A36:B36"/>
    <mergeCell ref="F36:G36"/>
    <mergeCell ref="A35:B35"/>
    <mergeCell ref="F35:G35"/>
    <mergeCell ref="A37:B37"/>
    <mergeCell ref="A38:B38"/>
    <mergeCell ref="F38:G38"/>
    <mergeCell ref="F29:G29"/>
    <mergeCell ref="A32:B32"/>
    <mergeCell ref="A33:B33"/>
    <mergeCell ref="F33:G33"/>
    <mergeCell ref="A30:B30"/>
    <mergeCell ref="F30:G30"/>
    <mergeCell ref="A31:B31"/>
    <mergeCell ref="F31:G31"/>
    <mergeCell ref="A16:B16"/>
    <mergeCell ref="A26:B26"/>
    <mergeCell ref="F26:G26"/>
    <mergeCell ref="A27:B27"/>
    <mergeCell ref="F27:G27"/>
    <mergeCell ref="A28:B28"/>
    <mergeCell ref="A29:B29"/>
    <mergeCell ref="A17:B17"/>
    <mergeCell ref="F17:G17"/>
    <mergeCell ref="A21:B21"/>
    <mergeCell ref="A25:B25"/>
    <mergeCell ref="A19:B19"/>
    <mergeCell ref="F19:G19"/>
    <mergeCell ref="A20:B20"/>
    <mergeCell ref="F20:G20"/>
    <mergeCell ref="A18:B18"/>
    <mergeCell ref="F18:G18"/>
    <mergeCell ref="A23:B23"/>
    <mergeCell ref="F23:G23"/>
    <mergeCell ref="A22:B22"/>
    <mergeCell ref="F21:G21"/>
    <mergeCell ref="A13:B13"/>
    <mergeCell ref="F13:G13"/>
    <mergeCell ref="A14:B14"/>
    <mergeCell ref="A15:B15"/>
    <mergeCell ref="F15:G15"/>
    <mergeCell ref="F7:G7"/>
    <mergeCell ref="D4:D5"/>
    <mergeCell ref="E4:E5"/>
    <mergeCell ref="A8:B8"/>
    <mergeCell ref="F8:G8"/>
    <mergeCell ref="A9:B9"/>
    <mergeCell ref="F9:G9"/>
    <mergeCell ref="C4:C5"/>
    <mergeCell ref="F4:G5"/>
    <mergeCell ref="A6:B6"/>
    <mergeCell ref="A7:B7"/>
    <mergeCell ref="A11:B11"/>
    <mergeCell ref="F11:G11"/>
    <mergeCell ref="A12:B12"/>
    <mergeCell ref="F12:G12"/>
    <mergeCell ref="A10:B10"/>
    <mergeCell ref="F10:G10"/>
  </mergeCells>
  <phoneticPr fontId="0" type="noConversion"/>
  <conditionalFormatting sqref="D7:D12 D15:D26 D29:D30 D33:D36 D38:D41 D43:D44 D47:D61 D63:D70 D72:D77 D79:D85 D87:D95 D97:D112 D114:D117 D121">
    <cfRule type="expression" dxfId="12" priority="37" stopIfTrue="1">
      <formula>$N$17&gt;0</formula>
    </cfRule>
  </conditionalFormatting>
  <conditionalFormatting sqref="J11">
    <cfRule type="expression" dxfId="11" priority="1" stopIfTrue="1">
      <formula>$N$17&gt;0</formula>
    </cfRule>
  </conditionalFormatting>
  <conditionalFormatting sqref="J18">
    <cfRule type="expression" dxfId="10" priority="2" stopIfTrue="1">
      <formula>$N$17&gt;0</formula>
    </cfRule>
  </conditionalFormatting>
  <pageMargins left="0.7" right="0.7" top="0.75" bottom="0.75" header="0.3" footer="0.3"/>
  <pageSetup scale="60" fitToHeight="0" orientation="portrait" r:id="rId1"/>
  <rowBreaks count="3" manualBreakCount="3">
    <brk id="61" max="6" man="1"/>
    <brk id="120" max="6" man="1"/>
    <brk id="131"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50"/>
    <pageSetUpPr fitToPage="1"/>
  </sheetPr>
  <dimension ref="A1:N271"/>
  <sheetViews>
    <sheetView topLeftCell="A229" zoomScaleNormal="100" zoomScaleSheetLayoutView="100" zoomScalePageLayoutView="145" workbookViewId="0">
      <selection activeCell="H250" sqref="H250"/>
    </sheetView>
  </sheetViews>
  <sheetFormatPr defaultColWidth="9.1328125" defaultRowHeight="15.75" x14ac:dyDescent="0.45"/>
  <cols>
    <col min="1" max="1" width="19.86328125" style="21" customWidth="1"/>
    <col min="2" max="2" width="17.73046875" style="21" customWidth="1"/>
    <col min="3" max="4" width="12.73046875" style="21" customWidth="1"/>
    <col min="5" max="5" width="13.73046875" style="21" customWidth="1"/>
    <col min="6" max="8" width="12.73046875" style="21" customWidth="1"/>
    <col min="9" max="9" width="14.265625" style="21" customWidth="1"/>
    <col min="10" max="14" width="12.73046875" style="21" customWidth="1"/>
    <col min="15" max="15" width="10.73046875" style="21" customWidth="1"/>
    <col min="16" max="16" width="9.73046875" style="21" customWidth="1"/>
    <col min="17" max="17" width="9.1328125" style="21"/>
    <col min="18" max="18" width="11.3984375" style="21" customWidth="1"/>
    <col min="19" max="16384" width="9.1328125" style="21"/>
  </cols>
  <sheetData>
    <row r="1" spans="1:14" ht="23.25" x14ac:dyDescent="0.45">
      <c r="A1" s="38" t="str">
        <f>'Sources of Funds'!A1</f>
        <v>Insert Project Name</v>
      </c>
      <c r="B1" s="171"/>
      <c r="C1" s="171"/>
      <c r="D1" s="171"/>
      <c r="E1" s="171"/>
      <c r="F1" s="171"/>
      <c r="G1" s="171"/>
      <c r="H1" s="171"/>
      <c r="I1" s="172"/>
      <c r="J1" s="171"/>
      <c r="K1" s="171"/>
      <c r="L1" s="171"/>
      <c r="M1" s="171"/>
      <c r="N1" s="172"/>
    </row>
    <row r="2" spans="1:14" x14ac:dyDescent="0.45">
      <c r="A2" s="171" t="s">
        <v>332</v>
      </c>
      <c r="B2" s="171"/>
    </row>
    <row r="4" spans="1:14" ht="78.75" customHeight="1" x14ac:dyDescent="0.45">
      <c r="A4" s="820" t="s">
        <v>710</v>
      </c>
      <c r="B4" s="821"/>
      <c r="C4" s="821"/>
      <c r="D4" s="821"/>
      <c r="E4" s="821"/>
      <c r="F4" s="821"/>
      <c r="G4" s="821"/>
      <c r="H4" s="821"/>
      <c r="I4" s="821"/>
      <c r="J4" s="821"/>
    </row>
    <row r="6" spans="1:14" x14ac:dyDescent="0.45">
      <c r="A6" s="832" t="s">
        <v>111</v>
      </c>
      <c r="B6" s="832"/>
      <c r="C6" s="832"/>
      <c r="D6" s="832"/>
      <c r="E6" s="832"/>
      <c r="F6" s="832"/>
      <c r="G6" s="832"/>
      <c r="H6" s="832"/>
      <c r="I6" s="832"/>
    </row>
    <row r="7" spans="1:14" ht="148.9" customHeight="1" x14ac:dyDescent="0.45">
      <c r="A7" s="39" t="s">
        <v>112</v>
      </c>
      <c r="B7" s="40" t="str">
        <f>Summary!C29</f>
        <v>Homekey + Assisted Units</v>
      </c>
      <c r="C7" s="40" t="s">
        <v>455</v>
      </c>
      <c r="D7" s="40" t="s">
        <v>453</v>
      </c>
      <c r="E7" s="40" t="s">
        <v>667</v>
      </c>
      <c r="F7" s="40" t="s">
        <v>272</v>
      </c>
      <c r="G7" s="186" t="s">
        <v>335</v>
      </c>
    </row>
    <row r="8" spans="1:14" x14ac:dyDescent="0.45">
      <c r="A8" s="32" t="s">
        <v>615</v>
      </c>
      <c r="B8" s="31">
        <f>C42</f>
        <v>0</v>
      </c>
      <c r="C8" s="31">
        <f>C43+C71+C99+C127+C157</f>
        <v>0</v>
      </c>
      <c r="D8" s="32">
        <f>C194</f>
        <v>0</v>
      </c>
      <c r="E8" s="32">
        <f>C205</f>
        <v>0</v>
      </c>
      <c r="F8" s="32">
        <f>SUM(B8:E8)</f>
        <v>0</v>
      </c>
      <c r="G8" s="32">
        <f>F8*1</f>
        <v>0</v>
      </c>
    </row>
    <row r="9" spans="1:14" x14ac:dyDescent="0.45">
      <c r="A9" s="32">
        <v>1</v>
      </c>
      <c r="B9" s="168">
        <f>C45</f>
        <v>0</v>
      </c>
      <c r="C9" s="31">
        <f>C46+C74+C102+C130+C162</f>
        <v>0</v>
      </c>
      <c r="D9" s="32">
        <f t="shared" ref="D9:D12" si="0">C195</f>
        <v>0</v>
      </c>
      <c r="E9" s="32">
        <f t="shared" ref="E9:E12" si="1">C206</f>
        <v>0</v>
      </c>
      <c r="F9" s="32">
        <f>SUM(B9:E9)</f>
        <v>0</v>
      </c>
      <c r="G9" s="32">
        <f>F9*1</f>
        <v>0</v>
      </c>
    </row>
    <row r="10" spans="1:14" x14ac:dyDescent="0.45">
      <c r="A10" s="32">
        <v>2</v>
      </c>
      <c r="B10" s="168">
        <f>C48</f>
        <v>0</v>
      </c>
      <c r="C10" s="168">
        <f>C49+C77+C105+C133+C167</f>
        <v>0</v>
      </c>
      <c r="D10" s="32">
        <f t="shared" si="0"/>
        <v>0</v>
      </c>
      <c r="E10" s="32">
        <f t="shared" si="1"/>
        <v>0</v>
      </c>
      <c r="F10" s="32">
        <f t="shared" ref="F10:F12" si="2">SUM(B10:E10)</f>
        <v>0</v>
      </c>
      <c r="G10" s="32">
        <f>F10*2</f>
        <v>0</v>
      </c>
    </row>
    <row r="11" spans="1:14" x14ac:dyDescent="0.45">
      <c r="A11" s="32">
        <v>3</v>
      </c>
      <c r="B11" s="168">
        <f>C51</f>
        <v>0</v>
      </c>
      <c r="C11" s="168">
        <f>C52+C80+C108+C136+C172</f>
        <v>0</v>
      </c>
      <c r="D11" s="32">
        <f>C197</f>
        <v>0</v>
      </c>
      <c r="E11" s="32">
        <f t="shared" si="1"/>
        <v>0</v>
      </c>
      <c r="F11" s="32">
        <f t="shared" si="2"/>
        <v>0</v>
      </c>
      <c r="G11" s="32">
        <f>F11*3</f>
        <v>0</v>
      </c>
    </row>
    <row r="12" spans="1:14" x14ac:dyDescent="0.45">
      <c r="A12" s="32">
        <v>4</v>
      </c>
      <c r="B12" s="168">
        <f>C54</f>
        <v>0</v>
      </c>
      <c r="C12" s="168">
        <f>C55+C83+C111+C139+C177</f>
        <v>0</v>
      </c>
      <c r="D12" s="32">
        <f t="shared" si="0"/>
        <v>0</v>
      </c>
      <c r="E12" s="32">
        <f t="shared" si="1"/>
        <v>0</v>
      </c>
      <c r="F12" s="32">
        <f t="shared" si="2"/>
        <v>0</v>
      </c>
      <c r="G12" s="32">
        <f>F12*4</f>
        <v>0</v>
      </c>
    </row>
    <row r="13" spans="1:14" hidden="1" x14ac:dyDescent="0.45">
      <c r="A13" s="32">
        <v>5</v>
      </c>
      <c r="B13" s="168">
        <f>$C57+$C85+$C113+$C141</f>
        <v>0</v>
      </c>
      <c r="C13" s="168">
        <f>$C58+$C86+$C114+$C142</f>
        <v>0</v>
      </c>
      <c r="D13" s="158">
        <f>$C59+$C87+$C115+$C143</f>
        <v>0</v>
      </c>
      <c r="E13" s="158">
        <f>$C60+$C88+$C116+$C144+C182</f>
        <v>0</v>
      </c>
      <c r="F13" s="158">
        <f>$C60+$C88+$C116+$C144+D182</f>
        <v>0</v>
      </c>
      <c r="G13" s="32">
        <f ca="1">I13*5</f>
        <v>0</v>
      </c>
      <c r="H13" s="21">
        <f t="shared" ref="H13:H14" si="3">D210</f>
        <v>0</v>
      </c>
      <c r="I13" s="21">
        <f t="shared" ref="I13:I14" ca="1" si="4">SUM(C13:H13)</f>
        <v>0</v>
      </c>
    </row>
    <row r="14" spans="1:14" hidden="1" x14ac:dyDescent="0.45">
      <c r="A14" s="32">
        <v>6</v>
      </c>
      <c r="B14" s="168">
        <f>$C62+$C90+$C118+$C146</f>
        <v>0</v>
      </c>
      <c r="C14" s="168">
        <f>$C63+$C91+$C119+$C147</f>
        <v>0</v>
      </c>
      <c r="D14" s="158">
        <f>$C64+$C92+$C120+$C148</f>
        <v>0</v>
      </c>
      <c r="E14" s="158">
        <f>$C65+$C93+$C121+$C149+C187</f>
        <v>0</v>
      </c>
      <c r="F14" s="158">
        <f>$C65+$C93+$C121+$C149+D187</f>
        <v>0</v>
      </c>
      <c r="G14" s="32">
        <f ca="1">I14*6</f>
        <v>0</v>
      </c>
      <c r="H14" s="21">
        <f t="shared" si="3"/>
        <v>0</v>
      </c>
      <c r="I14" s="21">
        <f t="shared" ca="1" si="4"/>
        <v>0</v>
      </c>
    </row>
    <row r="15" spans="1:14" x14ac:dyDescent="0.45">
      <c r="A15" s="41" t="s">
        <v>31</v>
      </c>
      <c r="B15" s="41">
        <f>SUM(B8:B14)</f>
        <v>0</v>
      </c>
      <c r="C15" s="41">
        <f t="shared" ref="C15:D15" si="5">SUM(C8:C14)</f>
        <v>0</v>
      </c>
      <c r="D15" s="41">
        <f t="shared" si="5"/>
        <v>0</v>
      </c>
      <c r="E15" s="41">
        <f>SUM(E8:E14)</f>
        <v>0</v>
      </c>
      <c r="F15" s="41">
        <f>SUM(F8:F14)</f>
        <v>0</v>
      </c>
      <c r="G15" s="32">
        <f ca="1">SUM(G8:G14)</f>
        <v>0</v>
      </c>
    </row>
    <row r="16" spans="1:14" x14ac:dyDescent="0.45">
      <c r="A16" s="68"/>
      <c r="B16" s="68"/>
      <c r="C16" s="68"/>
      <c r="D16" s="68"/>
      <c r="E16" s="68"/>
      <c r="F16" s="68"/>
      <c r="G16" s="68"/>
    </row>
    <row r="17" spans="1:10" x14ac:dyDescent="0.45">
      <c r="A17" s="829" t="s">
        <v>519</v>
      </c>
      <c r="B17" s="830"/>
      <c r="C17" s="830"/>
      <c r="D17" s="830"/>
      <c r="E17" s="830"/>
      <c r="F17" s="830"/>
      <c r="G17" s="830"/>
      <c r="H17" s="830"/>
      <c r="I17" s="831"/>
    </row>
    <row r="18" spans="1:10" x14ac:dyDescent="0.45">
      <c r="A18" s="68"/>
      <c r="B18" s="39" t="str">
        <f>A8</f>
        <v>Studio/SRO</v>
      </c>
      <c r="C18" s="39" t="s">
        <v>193</v>
      </c>
      <c r="D18" s="39" t="s">
        <v>194</v>
      </c>
      <c r="E18" s="39" t="s">
        <v>195</v>
      </c>
      <c r="F18" s="39" t="s">
        <v>285</v>
      </c>
      <c r="G18" s="159" t="s">
        <v>31</v>
      </c>
      <c r="H18" s="39"/>
    </row>
    <row r="19" spans="1:10" x14ac:dyDescent="0.45">
      <c r="A19" s="32" t="str">
        <f>A41</f>
        <v>30% AMI</v>
      </c>
      <c r="B19" s="32">
        <f>C44</f>
        <v>0</v>
      </c>
      <c r="C19" s="32">
        <f>C47</f>
        <v>0</v>
      </c>
      <c r="D19" s="32">
        <f>C50</f>
        <v>0</v>
      </c>
      <c r="E19" s="32">
        <f>C53</f>
        <v>0</v>
      </c>
      <c r="F19" s="32">
        <f>C56</f>
        <v>0</v>
      </c>
      <c r="G19" s="32">
        <f>SUM(B19:F19)</f>
        <v>0</v>
      </c>
      <c r="H19" s="32"/>
      <c r="J19" s="160" t="e">
        <f>G19/$G$26</f>
        <v>#DIV/0!</v>
      </c>
    </row>
    <row r="20" spans="1:10" x14ac:dyDescent="0.45">
      <c r="A20" s="32" t="str">
        <f>A69</f>
        <v>45% AMI</v>
      </c>
      <c r="B20" s="32">
        <f>C72</f>
        <v>0</v>
      </c>
      <c r="C20" s="32">
        <f>C75</f>
        <v>0</v>
      </c>
      <c r="D20" s="32">
        <f>C78</f>
        <v>0</v>
      </c>
      <c r="E20" s="32">
        <f>C81</f>
        <v>0</v>
      </c>
      <c r="F20" s="32">
        <f>C84</f>
        <v>0</v>
      </c>
      <c r="G20" s="32">
        <f>SUM(B20:F20)</f>
        <v>0</v>
      </c>
      <c r="H20" s="32"/>
      <c r="J20" s="160" t="e">
        <f t="shared" ref="J20:J25" si="6">G20/$G$26</f>
        <v>#DIV/0!</v>
      </c>
    </row>
    <row r="21" spans="1:10" x14ac:dyDescent="0.45">
      <c r="A21" s="32" t="str">
        <f>A97</f>
        <v>50% AMI</v>
      </c>
      <c r="B21" s="32">
        <f>C100</f>
        <v>0</v>
      </c>
      <c r="C21" s="32">
        <f>C103</f>
        <v>0</v>
      </c>
      <c r="D21" s="32">
        <f>C106</f>
        <v>0</v>
      </c>
      <c r="E21" s="32">
        <f>C109</f>
        <v>0</v>
      </c>
      <c r="F21" s="32">
        <f>C112</f>
        <v>0</v>
      </c>
      <c r="G21" s="32">
        <f t="shared" ref="G21" si="7">SUM(B21:F21)</f>
        <v>0</v>
      </c>
      <c r="H21" s="32"/>
      <c r="J21" s="160" t="e">
        <f>G21/$G$26</f>
        <v>#DIV/0!</v>
      </c>
    </row>
    <row r="22" spans="1:10" x14ac:dyDescent="0.45">
      <c r="A22" s="32" t="str">
        <f>A125</f>
        <v>60% AMI</v>
      </c>
      <c r="B22" s="32">
        <f>C128</f>
        <v>0</v>
      </c>
      <c r="C22" s="32">
        <f>C131</f>
        <v>0</v>
      </c>
      <c r="D22" s="32">
        <f>C134</f>
        <v>0</v>
      </c>
      <c r="E22" s="32">
        <f>C137</f>
        <v>0</v>
      </c>
      <c r="F22" s="32">
        <f>C140</f>
        <v>0</v>
      </c>
      <c r="G22" s="32">
        <f>SUM(B22:F22)</f>
        <v>0</v>
      </c>
      <c r="H22" s="32"/>
      <c r="J22" s="160" t="e">
        <f t="shared" si="6"/>
        <v>#DIV/0!</v>
      </c>
    </row>
    <row r="23" spans="1:10" x14ac:dyDescent="0.45">
      <c r="A23" s="32" t="str">
        <f>A153</f>
        <v>80% AMI</v>
      </c>
      <c r="B23" s="32">
        <f>C158</f>
        <v>0</v>
      </c>
      <c r="C23" s="32">
        <f>C163</f>
        <v>0</v>
      </c>
      <c r="D23" s="32">
        <f>C168</f>
        <v>0</v>
      </c>
      <c r="E23" s="32">
        <f>C173</f>
        <v>0</v>
      </c>
      <c r="F23" s="32">
        <f>C178</f>
        <v>0</v>
      </c>
      <c r="G23" s="32">
        <f>SUM(B23:F23)</f>
        <v>0</v>
      </c>
      <c r="H23" s="32"/>
      <c r="J23" s="160" t="e">
        <f t="shared" si="6"/>
        <v>#DIV/0!</v>
      </c>
    </row>
    <row r="24" spans="1:10" x14ac:dyDescent="0.45">
      <c r="A24" s="32" t="str">
        <f>A193</f>
        <v>Market Rate Units</v>
      </c>
      <c r="B24" s="32">
        <f>C194</f>
        <v>0</v>
      </c>
      <c r="C24" s="32">
        <f>C195</f>
        <v>0</v>
      </c>
      <c r="D24" s="32">
        <f>C196</f>
        <v>0</v>
      </c>
      <c r="E24" s="32">
        <f>C197</f>
        <v>0</v>
      </c>
      <c r="F24" s="32">
        <f>C198</f>
        <v>0</v>
      </c>
      <c r="G24" s="32">
        <f>SUM(B24:F24)</f>
        <v>0</v>
      </c>
      <c r="H24" s="32"/>
      <c r="J24" s="160" t="e">
        <f t="shared" si="6"/>
        <v>#DIV/0!</v>
      </c>
    </row>
    <row r="25" spans="1:10" x14ac:dyDescent="0.45">
      <c r="A25" s="32" t="s">
        <v>123</v>
      </c>
      <c r="B25" s="32">
        <f>C205</f>
        <v>0</v>
      </c>
      <c r="C25" s="32">
        <f>C206</f>
        <v>0</v>
      </c>
      <c r="D25" s="32">
        <f>C207</f>
        <v>0</v>
      </c>
      <c r="E25" s="32">
        <f>C208</f>
        <v>0</v>
      </c>
      <c r="F25" s="32">
        <f>C209</f>
        <v>0</v>
      </c>
      <c r="G25" s="32">
        <f>SUM(B25:F25)</f>
        <v>0</v>
      </c>
      <c r="H25" s="32"/>
      <c r="J25" s="160" t="e">
        <f t="shared" si="6"/>
        <v>#DIV/0!</v>
      </c>
    </row>
    <row r="26" spans="1:10" x14ac:dyDescent="0.45">
      <c r="A26" s="41" t="s">
        <v>31</v>
      </c>
      <c r="B26" s="41">
        <f>SUM(B19:B25)</f>
        <v>0</v>
      </c>
      <c r="C26" s="41">
        <f t="shared" ref="C26:E26" si="8">SUM(C19:C25)</f>
        <v>0</v>
      </c>
      <c r="D26" s="41">
        <f>SUM(D19:D25)</f>
        <v>0</v>
      </c>
      <c r="E26" s="41">
        <f t="shared" si="8"/>
        <v>0</v>
      </c>
      <c r="F26" s="41">
        <f>SUM(F19:F25)</f>
        <v>0</v>
      </c>
      <c r="G26" s="41">
        <f>SUM(G19:G25)</f>
        <v>0</v>
      </c>
      <c r="H26" s="41"/>
    </row>
    <row r="27" spans="1:10" x14ac:dyDescent="0.45">
      <c r="A27" s="68"/>
      <c r="B27" s="68"/>
      <c r="C27" s="68"/>
      <c r="D27" s="68"/>
      <c r="E27" s="68"/>
      <c r="F27" s="68"/>
      <c r="G27" s="68"/>
    </row>
    <row r="28" spans="1:10" x14ac:dyDescent="0.45">
      <c r="A28" s="850" t="s">
        <v>478</v>
      </c>
      <c r="B28" s="851"/>
      <c r="D28" s="845" t="s">
        <v>5</v>
      </c>
      <c r="E28" s="846"/>
      <c r="F28" s="846"/>
      <c r="G28" s="846"/>
      <c r="H28" s="846"/>
      <c r="I28" s="847"/>
    </row>
    <row r="29" spans="1:10" ht="47.25" x14ac:dyDescent="0.45">
      <c r="A29" s="848" t="s">
        <v>479</v>
      </c>
      <c r="B29" s="849"/>
      <c r="D29" s="32" t="s">
        <v>112</v>
      </c>
      <c r="E29" s="186" t="s">
        <v>6</v>
      </c>
      <c r="F29" s="32" t="s">
        <v>7</v>
      </c>
      <c r="G29" s="32" t="s">
        <v>8</v>
      </c>
      <c r="H29" s="186" t="s">
        <v>9</v>
      </c>
      <c r="I29" s="186" t="s">
        <v>10</v>
      </c>
    </row>
    <row r="30" spans="1:10" x14ac:dyDescent="0.45">
      <c r="A30" s="39">
        <v>0</v>
      </c>
      <c r="B30" s="304">
        <v>0</v>
      </c>
      <c r="D30" s="32" t="str">
        <f t="shared" ref="D30:D36" si="9">A8</f>
        <v>Studio/SRO</v>
      </c>
      <c r="E30" s="32">
        <f>F8</f>
        <v>0</v>
      </c>
      <c r="F30" s="32">
        <v>1</v>
      </c>
      <c r="G30" s="32">
        <v>2</v>
      </c>
      <c r="H30" s="32">
        <v>1.25</v>
      </c>
      <c r="I30" s="32">
        <f>E30*H30</f>
        <v>0</v>
      </c>
    </row>
    <row r="31" spans="1:10" x14ac:dyDescent="0.45">
      <c r="A31" s="32">
        <v>1</v>
      </c>
      <c r="B31" s="305">
        <v>0</v>
      </c>
      <c r="D31" s="32">
        <f t="shared" si="9"/>
        <v>1</v>
      </c>
      <c r="E31" s="32">
        <f>F9</f>
        <v>0</v>
      </c>
      <c r="F31" s="32">
        <v>1</v>
      </c>
      <c r="G31" s="32">
        <v>3</v>
      </c>
      <c r="H31" s="32">
        <v>1.5</v>
      </c>
      <c r="I31" s="32">
        <f>E31*H31</f>
        <v>0</v>
      </c>
    </row>
    <row r="32" spans="1:10" x14ac:dyDescent="0.45">
      <c r="A32" s="32">
        <v>2</v>
      </c>
      <c r="B32" s="305">
        <v>0</v>
      </c>
      <c r="D32" s="32">
        <f t="shared" si="9"/>
        <v>2</v>
      </c>
      <c r="E32" s="32">
        <f>F10</f>
        <v>0</v>
      </c>
      <c r="F32" s="32">
        <v>2</v>
      </c>
      <c r="G32" s="32">
        <v>5</v>
      </c>
      <c r="H32" s="32">
        <v>2.5</v>
      </c>
      <c r="I32" s="32">
        <f>E32*H32</f>
        <v>0</v>
      </c>
    </row>
    <row r="33" spans="1:10" x14ac:dyDescent="0.45">
      <c r="A33" s="32">
        <v>3</v>
      </c>
      <c r="B33" s="305">
        <v>0</v>
      </c>
      <c r="D33" s="32">
        <f t="shared" si="9"/>
        <v>3</v>
      </c>
      <c r="E33" s="32">
        <f t="shared" ref="E33" si="10">F11</f>
        <v>0</v>
      </c>
      <c r="F33" s="32">
        <v>4</v>
      </c>
      <c r="G33" s="32">
        <v>7</v>
      </c>
      <c r="H33" s="32">
        <v>4.5</v>
      </c>
      <c r="I33" s="32">
        <f>E33*H33</f>
        <v>0</v>
      </c>
    </row>
    <row r="34" spans="1:10" x14ac:dyDescent="0.45">
      <c r="A34" s="32">
        <v>4</v>
      </c>
      <c r="B34" s="305">
        <v>0</v>
      </c>
      <c r="D34" s="32">
        <f t="shared" si="9"/>
        <v>4</v>
      </c>
      <c r="E34" s="32">
        <f>F12</f>
        <v>0</v>
      </c>
      <c r="F34" s="32">
        <v>6</v>
      </c>
      <c r="G34" s="32">
        <v>9</v>
      </c>
      <c r="H34" s="32">
        <v>4</v>
      </c>
      <c r="I34" s="32">
        <f t="shared" ref="I34:I36" si="11">E34*H34</f>
        <v>0</v>
      </c>
    </row>
    <row r="35" spans="1:10" hidden="1" x14ac:dyDescent="0.45">
      <c r="A35" s="32">
        <v>5</v>
      </c>
      <c r="B35" s="208">
        <v>0</v>
      </c>
      <c r="D35" s="32">
        <f t="shared" si="9"/>
        <v>5</v>
      </c>
      <c r="E35" s="32">
        <f>G24</f>
        <v>0</v>
      </c>
      <c r="F35" s="32">
        <v>8</v>
      </c>
      <c r="G35" s="32">
        <v>11</v>
      </c>
      <c r="H35" s="32">
        <v>8</v>
      </c>
      <c r="I35" s="32">
        <f t="shared" si="11"/>
        <v>0</v>
      </c>
    </row>
    <row r="36" spans="1:10" hidden="1" x14ac:dyDescent="0.45">
      <c r="A36" s="32">
        <v>6</v>
      </c>
      <c r="B36" s="208">
        <v>0</v>
      </c>
      <c r="D36" s="32">
        <f t="shared" si="9"/>
        <v>6</v>
      </c>
      <c r="E36" s="32">
        <f>G25</f>
        <v>0</v>
      </c>
      <c r="F36" s="32"/>
      <c r="G36" s="32"/>
      <c r="H36" s="32"/>
      <c r="I36" s="32">
        <f t="shared" si="11"/>
        <v>0</v>
      </c>
    </row>
    <row r="37" spans="1:10" x14ac:dyDescent="0.45">
      <c r="E37" s="32">
        <f>SUM(E30:E36)</f>
        <v>0</v>
      </c>
      <c r="I37" s="32">
        <f>ROUNDDOWN(SUM(I30:I36),0)</f>
        <v>0</v>
      </c>
    </row>
    <row r="39" spans="1:10" x14ac:dyDescent="0.45">
      <c r="A39" s="853" t="s">
        <v>480</v>
      </c>
      <c r="B39" s="854"/>
      <c r="C39" s="854"/>
      <c r="D39" s="854"/>
      <c r="E39" s="854"/>
      <c r="F39" s="854"/>
      <c r="G39" s="854"/>
      <c r="H39" s="854"/>
      <c r="I39" s="854"/>
      <c r="J39" s="854"/>
    </row>
    <row r="40" spans="1:10" s="167" customFormat="1" ht="31.9" thickBot="1" x14ac:dyDescent="0.5">
      <c r="A40" s="209" t="s">
        <v>112</v>
      </c>
      <c r="B40" s="209" t="s">
        <v>112</v>
      </c>
      <c r="C40" s="209" t="s">
        <v>113</v>
      </c>
      <c r="D40" s="209" t="s">
        <v>116</v>
      </c>
      <c r="E40" s="209" t="s">
        <v>117</v>
      </c>
      <c r="F40" s="209" t="s">
        <v>118</v>
      </c>
      <c r="G40" s="209" t="s">
        <v>119</v>
      </c>
      <c r="H40" s="209" t="s">
        <v>120</v>
      </c>
      <c r="I40" s="181" t="s">
        <v>538</v>
      </c>
      <c r="J40" s="182" t="s">
        <v>553</v>
      </c>
    </row>
    <row r="41" spans="1:10" s="167" customFormat="1" ht="16.149999999999999" thickBot="1" x14ac:dyDescent="0.5">
      <c r="A41" s="826" t="s">
        <v>115</v>
      </c>
      <c r="B41" s="827"/>
      <c r="C41" s="827"/>
      <c r="D41" s="827"/>
      <c r="E41" s="827"/>
      <c r="F41" s="827"/>
      <c r="G41" s="827"/>
      <c r="H41" s="827"/>
      <c r="I41" s="827"/>
      <c r="J41" s="828"/>
    </row>
    <row r="42" spans="1:10" x14ac:dyDescent="0.45">
      <c r="A42" s="822" t="s">
        <v>554</v>
      </c>
      <c r="B42" s="210" t="s">
        <v>666</v>
      </c>
      <c r="C42" s="306"/>
      <c r="D42" s="306">
        <v>0</v>
      </c>
      <c r="E42" s="210">
        <f>C42*D42</f>
        <v>0</v>
      </c>
      <c r="F42" s="309">
        <v>0</v>
      </c>
      <c r="G42" s="213">
        <f>IF(C42&gt;=1,$B$30,0)</f>
        <v>0</v>
      </c>
      <c r="H42" s="213">
        <f>F42-G42</f>
        <v>0</v>
      </c>
      <c r="I42" s="213">
        <f>C42*H42</f>
        <v>0</v>
      </c>
      <c r="J42" s="214">
        <f>I42*12</f>
        <v>0</v>
      </c>
    </row>
    <row r="43" spans="1:10" ht="16.149999999999999" thickBot="1" x14ac:dyDescent="0.5">
      <c r="A43" s="823"/>
      <c r="B43" s="217" t="s">
        <v>555</v>
      </c>
      <c r="C43" s="308"/>
      <c r="D43" s="308">
        <v>0</v>
      </c>
      <c r="E43" s="217">
        <f>C43*D43</f>
        <v>0</v>
      </c>
      <c r="F43" s="312">
        <v>0</v>
      </c>
      <c r="G43" s="218">
        <f>IF(C43&gt;=1,$B$30,0)</f>
        <v>0</v>
      </c>
      <c r="H43" s="218">
        <f>F43-G43</f>
        <v>0</v>
      </c>
      <c r="I43" s="218">
        <f>C43*H43</f>
        <v>0</v>
      </c>
      <c r="J43" s="219">
        <f t="shared" ref="J43:J65" si="12">I43*12</f>
        <v>0</v>
      </c>
    </row>
    <row r="44" spans="1:10" ht="16.149999999999999" thickBot="1" x14ac:dyDescent="0.5">
      <c r="A44" s="824" t="s">
        <v>556</v>
      </c>
      <c r="B44" s="825"/>
      <c r="C44" s="220">
        <f>SUM(C42:C43)</f>
        <v>0</v>
      </c>
      <c r="D44" s="221"/>
      <c r="E44" s="221"/>
      <c r="F44" s="222"/>
      <c r="G44" s="222"/>
      <c r="H44" s="222"/>
      <c r="I44" s="222"/>
      <c r="J44" s="222"/>
    </row>
    <row r="45" spans="1:10" x14ac:dyDescent="0.45">
      <c r="A45" s="822" t="s">
        <v>557</v>
      </c>
      <c r="B45" s="210" t="s">
        <v>666</v>
      </c>
      <c r="C45" s="306"/>
      <c r="D45" s="306">
        <v>0</v>
      </c>
      <c r="E45" s="210">
        <f>C45*D45</f>
        <v>0</v>
      </c>
      <c r="F45" s="309">
        <v>0</v>
      </c>
      <c r="G45" s="213">
        <f>IF(C45&gt;=1,$B$31,0)</f>
        <v>0</v>
      </c>
      <c r="H45" s="213">
        <f t="shared" ref="H45:H65" si="13">F45-G45</f>
        <v>0</v>
      </c>
      <c r="I45" s="213">
        <f>C45*H45</f>
        <v>0</v>
      </c>
      <c r="J45" s="214">
        <f t="shared" si="12"/>
        <v>0</v>
      </c>
    </row>
    <row r="46" spans="1:10" ht="16.149999999999999" thickBot="1" x14ac:dyDescent="0.5">
      <c r="A46" s="823">
        <v>1</v>
      </c>
      <c r="B46" s="217" t="s">
        <v>555</v>
      </c>
      <c r="C46" s="308"/>
      <c r="D46" s="308">
        <v>0</v>
      </c>
      <c r="E46" s="217">
        <f>C46*D46</f>
        <v>0</v>
      </c>
      <c r="F46" s="312">
        <v>0</v>
      </c>
      <c r="G46" s="218">
        <f>IF(C46&gt;=1,$B$31,0)</f>
        <v>0</v>
      </c>
      <c r="H46" s="218">
        <f t="shared" si="13"/>
        <v>0</v>
      </c>
      <c r="I46" s="218">
        <f>C46*H46</f>
        <v>0</v>
      </c>
      <c r="J46" s="219">
        <f t="shared" si="12"/>
        <v>0</v>
      </c>
    </row>
    <row r="47" spans="1:10" ht="16.149999999999999" thickBot="1" x14ac:dyDescent="0.5">
      <c r="A47" s="824" t="s">
        <v>558</v>
      </c>
      <c r="B47" s="825"/>
      <c r="C47" s="220">
        <f>SUM(C45:C46)</f>
        <v>0</v>
      </c>
      <c r="D47" s="221"/>
      <c r="E47" s="221"/>
      <c r="F47" s="222"/>
      <c r="G47" s="222"/>
      <c r="H47" s="222"/>
      <c r="I47" s="222"/>
      <c r="J47" s="222"/>
    </row>
    <row r="48" spans="1:10" x14ac:dyDescent="0.45">
      <c r="A48" s="822" t="s">
        <v>559</v>
      </c>
      <c r="B48" s="210" t="s">
        <v>666</v>
      </c>
      <c r="C48" s="306"/>
      <c r="D48" s="306">
        <v>0</v>
      </c>
      <c r="E48" s="210">
        <f>C48*D48</f>
        <v>0</v>
      </c>
      <c r="F48" s="309">
        <v>0</v>
      </c>
      <c r="G48" s="213">
        <f>IF(C48&gt;=1,$B$32,0)</f>
        <v>0</v>
      </c>
      <c r="H48" s="213">
        <f t="shared" si="13"/>
        <v>0</v>
      </c>
      <c r="I48" s="213">
        <f>C48*H48</f>
        <v>0</v>
      </c>
      <c r="J48" s="214">
        <f t="shared" si="12"/>
        <v>0</v>
      </c>
    </row>
    <row r="49" spans="1:10" ht="16.149999999999999" thickBot="1" x14ac:dyDescent="0.5">
      <c r="A49" s="823">
        <v>0</v>
      </c>
      <c r="B49" s="217" t="s">
        <v>555</v>
      </c>
      <c r="C49" s="308"/>
      <c r="D49" s="308">
        <v>0</v>
      </c>
      <c r="E49" s="217">
        <f>C49*D49</f>
        <v>0</v>
      </c>
      <c r="F49" s="312">
        <v>0</v>
      </c>
      <c r="G49" s="218">
        <f>IF(C49&gt;=1,$B$32,0)</f>
        <v>0</v>
      </c>
      <c r="H49" s="218">
        <f t="shared" si="13"/>
        <v>0</v>
      </c>
      <c r="I49" s="218">
        <f>C49*H49</f>
        <v>0</v>
      </c>
      <c r="J49" s="219">
        <f t="shared" si="12"/>
        <v>0</v>
      </c>
    </row>
    <row r="50" spans="1:10" ht="16.149999999999999" thickBot="1" x14ac:dyDescent="0.5">
      <c r="A50" s="824" t="s">
        <v>560</v>
      </c>
      <c r="B50" s="825"/>
      <c r="C50" s="220">
        <f>SUM(C48:C49)</f>
        <v>0</v>
      </c>
      <c r="D50" s="221"/>
      <c r="E50" s="221"/>
      <c r="F50" s="222"/>
      <c r="G50" s="222"/>
      <c r="H50" s="222"/>
      <c r="I50" s="222"/>
      <c r="J50" s="222"/>
    </row>
    <row r="51" spans="1:10" x14ac:dyDescent="0.45">
      <c r="A51" s="822" t="s">
        <v>561</v>
      </c>
      <c r="B51" s="210" t="s">
        <v>666</v>
      </c>
      <c r="C51" s="306"/>
      <c r="D51" s="306">
        <v>0</v>
      </c>
      <c r="E51" s="210">
        <f>C51*D51</f>
        <v>0</v>
      </c>
      <c r="F51" s="309">
        <v>0</v>
      </c>
      <c r="G51" s="213">
        <f>IF(C51&gt;=1,$B$33,0)</f>
        <v>0</v>
      </c>
      <c r="H51" s="213">
        <f t="shared" si="13"/>
        <v>0</v>
      </c>
      <c r="I51" s="213">
        <f>C51*H51</f>
        <v>0</v>
      </c>
      <c r="J51" s="214">
        <f t="shared" si="12"/>
        <v>0</v>
      </c>
    </row>
    <row r="52" spans="1:10" ht="16.149999999999999" thickBot="1" x14ac:dyDescent="0.5">
      <c r="A52" s="823">
        <v>0</v>
      </c>
      <c r="B52" s="217" t="s">
        <v>555</v>
      </c>
      <c r="C52" s="308"/>
      <c r="D52" s="308">
        <v>0</v>
      </c>
      <c r="E52" s="217">
        <f>C52*D52</f>
        <v>0</v>
      </c>
      <c r="F52" s="312">
        <v>0</v>
      </c>
      <c r="G52" s="218">
        <f>IF(C52&gt;=1,$B$33,0)</f>
        <v>0</v>
      </c>
      <c r="H52" s="218">
        <f t="shared" si="13"/>
        <v>0</v>
      </c>
      <c r="I52" s="218">
        <f>C52*H52</f>
        <v>0</v>
      </c>
      <c r="J52" s="219">
        <f t="shared" si="12"/>
        <v>0</v>
      </c>
    </row>
    <row r="53" spans="1:10" ht="16.149999999999999" thickBot="1" x14ac:dyDescent="0.5">
      <c r="A53" s="824" t="s">
        <v>562</v>
      </c>
      <c r="B53" s="825"/>
      <c r="C53" s="220">
        <f>SUM(C51:C52)</f>
        <v>0</v>
      </c>
      <c r="D53" s="221"/>
      <c r="E53" s="221"/>
      <c r="F53" s="222"/>
      <c r="G53" s="222"/>
      <c r="H53" s="222"/>
      <c r="I53" s="222"/>
      <c r="J53" s="222"/>
    </row>
    <row r="54" spans="1:10" x14ac:dyDescent="0.45">
      <c r="A54" s="822" t="s">
        <v>563</v>
      </c>
      <c r="B54" s="210" t="s">
        <v>666</v>
      </c>
      <c r="C54" s="306"/>
      <c r="D54" s="306">
        <v>0</v>
      </c>
      <c r="E54" s="210">
        <f>C54*D54</f>
        <v>0</v>
      </c>
      <c r="F54" s="309">
        <v>0</v>
      </c>
      <c r="G54" s="213">
        <f>IF(C54&gt;=1,$B$34,0)</f>
        <v>0</v>
      </c>
      <c r="H54" s="213">
        <f t="shared" si="13"/>
        <v>0</v>
      </c>
      <c r="I54" s="213">
        <f>C54*H54</f>
        <v>0</v>
      </c>
      <c r="J54" s="214">
        <f t="shared" si="12"/>
        <v>0</v>
      </c>
    </row>
    <row r="55" spans="1:10" ht="16.149999999999999" thickBot="1" x14ac:dyDescent="0.5">
      <c r="A55" s="823">
        <v>0</v>
      </c>
      <c r="B55" s="217" t="s">
        <v>555</v>
      </c>
      <c r="C55" s="308"/>
      <c r="D55" s="308">
        <v>0</v>
      </c>
      <c r="E55" s="217">
        <f>C55*D55</f>
        <v>0</v>
      </c>
      <c r="F55" s="312">
        <v>0</v>
      </c>
      <c r="G55" s="218">
        <f>IF(C55&gt;=1,$B$34,0)</f>
        <v>0</v>
      </c>
      <c r="H55" s="218">
        <f t="shared" si="13"/>
        <v>0</v>
      </c>
      <c r="I55" s="218">
        <f>C55*H55</f>
        <v>0</v>
      </c>
      <c r="J55" s="219">
        <f t="shared" si="12"/>
        <v>0</v>
      </c>
    </row>
    <row r="56" spans="1:10" ht="16.149999999999999" thickBot="1" x14ac:dyDescent="0.5">
      <c r="A56" s="824" t="s">
        <v>564</v>
      </c>
      <c r="B56" s="825"/>
      <c r="C56" s="220">
        <f>SUM(C54:C55)</f>
        <v>0</v>
      </c>
      <c r="D56" s="221"/>
      <c r="E56" s="221"/>
      <c r="F56" s="222"/>
      <c r="G56" s="222"/>
      <c r="H56" s="222"/>
      <c r="I56" s="222"/>
      <c r="J56" s="223">
        <f>SUM(J42:J55)</f>
        <v>0</v>
      </c>
    </row>
    <row r="57" spans="1:10" hidden="1" x14ac:dyDescent="0.45">
      <c r="A57" s="822" t="s">
        <v>565</v>
      </c>
      <c r="B57" s="210" t="s">
        <v>551</v>
      </c>
      <c r="C57" s="211">
        <v>0</v>
      </c>
      <c r="D57" s="211">
        <v>0</v>
      </c>
      <c r="E57" s="210">
        <f>C57*D57</f>
        <v>0</v>
      </c>
      <c r="F57" s="212">
        <v>0</v>
      </c>
      <c r="G57" s="213">
        <f>IF(C57&gt;=1,$C34,0)</f>
        <v>0</v>
      </c>
      <c r="H57" s="213">
        <f t="shared" si="13"/>
        <v>0</v>
      </c>
      <c r="I57" s="213">
        <f>C57*H57</f>
        <v>0</v>
      </c>
      <c r="J57" s="213">
        <f t="shared" si="12"/>
        <v>0</v>
      </c>
    </row>
    <row r="58" spans="1:10" hidden="1" x14ac:dyDescent="0.45">
      <c r="A58" s="833">
        <v>0</v>
      </c>
      <c r="B58" s="32" t="s">
        <v>481</v>
      </c>
      <c r="C58" s="215">
        <v>0</v>
      </c>
      <c r="D58" s="215">
        <v>0</v>
      </c>
      <c r="E58" s="32">
        <f>C58*D58</f>
        <v>0</v>
      </c>
      <c r="F58" s="216">
        <v>0</v>
      </c>
      <c r="G58" s="42"/>
      <c r="H58" s="42">
        <f t="shared" si="13"/>
        <v>0</v>
      </c>
      <c r="I58" s="42">
        <f>C58*H58</f>
        <v>0</v>
      </c>
      <c r="J58" s="42">
        <f t="shared" si="12"/>
        <v>0</v>
      </c>
    </row>
    <row r="59" spans="1:10" hidden="1" x14ac:dyDescent="0.45">
      <c r="A59" s="833">
        <v>0</v>
      </c>
      <c r="B59" s="32" t="s">
        <v>549</v>
      </c>
      <c r="C59" s="215">
        <v>0</v>
      </c>
      <c r="D59" s="215">
        <v>0</v>
      </c>
      <c r="E59" s="32">
        <f>C59*D59</f>
        <v>0</v>
      </c>
      <c r="F59" s="216">
        <v>0</v>
      </c>
      <c r="G59" s="42"/>
      <c r="H59" s="42">
        <f t="shared" si="13"/>
        <v>0</v>
      </c>
      <c r="I59" s="42">
        <f>C59*H59</f>
        <v>0</v>
      </c>
      <c r="J59" s="42">
        <f t="shared" si="12"/>
        <v>0</v>
      </c>
    </row>
    <row r="60" spans="1:10" hidden="1" x14ac:dyDescent="0.45">
      <c r="A60" s="833">
        <v>0</v>
      </c>
      <c r="B60" s="32" t="s">
        <v>555</v>
      </c>
      <c r="C60" s="215">
        <v>0</v>
      </c>
      <c r="D60" s="215">
        <v>0</v>
      </c>
      <c r="E60" s="32">
        <f>C60*D60</f>
        <v>0</v>
      </c>
      <c r="F60" s="216">
        <v>0</v>
      </c>
      <c r="G60" s="42"/>
      <c r="H60" s="42">
        <f t="shared" si="13"/>
        <v>0</v>
      </c>
      <c r="I60" s="42">
        <f>C60*H60</f>
        <v>0</v>
      </c>
      <c r="J60" s="42">
        <f t="shared" si="12"/>
        <v>0</v>
      </c>
    </row>
    <row r="61" spans="1:10" ht="16.149999999999999" hidden="1" thickBot="1" x14ac:dyDescent="0.5">
      <c r="A61" s="834" t="s">
        <v>566</v>
      </c>
      <c r="B61" s="835"/>
      <c r="C61" s="220">
        <f>SUM(C57:C60)</f>
        <v>0</v>
      </c>
      <c r="D61" s="221"/>
      <c r="E61" s="221"/>
      <c r="F61" s="222"/>
      <c r="G61" s="222"/>
      <c r="H61" s="222"/>
      <c r="I61" s="222"/>
      <c r="J61" s="222"/>
    </row>
    <row r="62" spans="1:10" hidden="1" x14ac:dyDescent="0.45">
      <c r="A62" s="822" t="s">
        <v>567</v>
      </c>
      <c r="B62" s="210" t="s">
        <v>551</v>
      </c>
      <c r="C62" s="211">
        <v>0</v>
      </c>
      <c r="D62" s="211">
        <v>0</v>
      </c>
      <c r="E62" s="210">
        <f>C62*D62</f>
        <v>0</v>
      </c>
      <c r="F62" s="212">
        <v>0</v>
      </c>
      <c r="G62" s="213">
        <f>IF(C62&gt;=1,$C35,0)</f>
        <v>0</v>
      </c>
      <c r="H62" s="213">
        <f t="shared" si="13"/>
        <v>0</v>
      </c>
      <c r="I62" s="213">
        <f>C62*H62</f>
        <v>0</v>
      </c>
      <c r="J62" s="213">
        <f t="shared" si="12"/>
        <v>0</v>
      </c>
    </row>
    <row r="63" spans="1:10" hidden="1" x14ac:dyDescent="0.45">
      <c r="A63" s="833">
        <v>0</v>
      </c>
      <c r="B63" s="32" t="s">
        <v>481</v>
      </c>
      <c r="C63" s="215">
        <v>0</v>
      </c>
      <c r="D63" s="215">
        <v>0</v>
      </c>
      <c r="E63" s="32">
        <f>C63*D63</f>
        <v>0</v>
      </c>
      <c r="F63" s="216">
        <v>0</v>
      </c>
      <c r="G63" s="42"/>
      <c r="H63" s="42">
        <f t="shared" si="13"/>
        <v>0</v>
      </c>
      <c r="I63" s="42">
        <f>C63*H63</f>
        <v>0</v>
      </c>
      <c r="J63" s="42">
        <f t="shared" si="12"/>
        <v>0</v>
      </c>
    </row>
    <row r="64" spans="1:10" hidden="1" x14ac:dyDescent="0.45">
      <c r="A64" s="833">
        <v>0</v>
      </c>
      <c r="B64" s="32" t="s">
        <v>549</v>
      </c>
      <c r="C64" s="215">
        <v>0</v>
      </c>
      <c r="D64" s="215">
        <v>0</v>
      </c>
      <c r="E64" s="32">
        <f>C64*D64</f>
        <v>0</v>
      </c>
      <c r="F64" s="216">
        <v>0</v>
      </c>
      <c r="G64" s="42"/>
      <c r="H64" s="42">
        <f>F64-G64</f>
        <v>0</v>
      </c>
      <c r="I64" s="42">
        <f>C64*H64</f>
        <v>0</v>
      </c>
      <c r="J64" s="42">
        <f>I64*12</f>
        <v>0</v>
      </c>
    </row>
    <row r="65" spans="1:10" hidden="1" x14ac:dyDescent="0.45">
      <c r="A65" s="833">
        <v>0</v>
      </c>
      <c r="B65" s="32" t="s">
        <v>555</v>
      </c>
      <c r="C65" s="215">
        <v>0</v>
      </c>
      <c r="D65" s="215">
        <v>0</v>
      </c>
      <c r="E65" s="32">
        <f>C65*D65</f>
        <v>0</v>
      </c>
      <c r="F65" s="216">
        <v>0</v>
      </c>
      <c r="G65" s="42"/>
      <c r="H65" s="42">
        <f t="shared" si="13"/>
        <v>0</v>
      </c>
      <c r="I65" s="42">
        <f>C65*H65</f>
        <v>0</v>
      </c>
      <c r="J65" s="42">
        <f t="shared" si="12"/>
        <v>0</v>
      </c>
    </row>
    <row r="66" spans="1:10" ht="16.149999999999999" hidden="1" thickBot="1" x14ac:dyDescent="0.5">
      <c r="A66" s="834" t="s">
        <v>568</v>
      </c>
      <c r="B66" s="835"/>
      <c r="C66" s="224">
        <f>SUM(C62:C65)</f>
        <v>0</v>
      </c>
      <c r="D66" s="225"/>
      <c r="E66" s="225"/>
      <c r="F66" s="226"/>
      <c r="G66" s="226"/>
      <c r="H66" s="226"/>
      <c r="I66" s="226"/>
      <c r="J66" s="227"/>
    </row>
    <row r="67" spans="1:10" x14ac:dyDescent="0.45">
      <c r="A67" s="228"/>
      <c r="B67" s="228"/>
      <c r="C67" s="79"/>
      <c r="F67" s="44"/>
      <c r="G67" s="44"/>
      <c r="H67" s="44"/>
      <c r="I67" s="44"/>
      <c r="J67" s="44"/>
    </row>
    <row r="68" spans="1:10" ht="31.9" thickBot="1" x14ac:dyDescent="0.5">
      <c r="A68" s="209" t="s">
        <v>112</v>
      </c>
      <c r="B68" s="209" t="s">
        <v>112</v>
      </c>
      <c r="C68" s="209" t="s">
        <v>113</v>
      </c>
      <c r="D68" s="209" t="s">
        <v>116</v>
      </c>
      <c r="E68" s="209" t="s">
        <v>117</v>
      </c>
      <c r="F68" s="209" t="s">
        <v>118</v>
      </c>
      <c r="G68" s="209" t="s">
        <v>119</v>
      </c>
      <c r="H68" s="209" t="s">
        <v>120</v>
      </c>
      <c r="I68" s="181" t="s">
        <v>538</v>
      </c>
      <c r="J68" s="182" t="s">
        <v>553</v>
      </c>
    </row>
    <row r="69" spans="1:10" ht="16.149999999999999" thickBot="1" x14ac:dyDescent="0.5">
      <c r="A69" s="826" t="s">
        <v>518</v>
      </c>
      <c r="B69" s="827"/>
      <c r="C69" s="827"/>
      <c r="D69" s="827"/>
      <c r="E69" s="827"/>
      <c r="F69" s="827"/>
      <c r="G69" s="827"/>
      <c r="H69" s="827"/>
      <c r="I69" s="827"/>
      <c r="J69" s="828"/>
    </row>
    <row r="70" spans="1:10" hidden="1" x14ac:dyDescent="0.45">
      <c r="A70" s="822" t="s">
        <v>554</v>
      </c>
      <c r="B70" s="210" t="s">
        <v>616</v>
      </c>
      <c r="C70" s="306">
        <v>0</v>
      </c>
      <c r="D70" s="306">
        <v>0</v>
      </c>
      <c r="E70" s="210">
        <f>C70*D70</f>
        <v>0</v>
      </c>
      <c r="F70" s="309">
        <v>0</v>
      </c>
      <c r="G70" s="213">
        <f>IF(C70&gt;=1,$B$30,0)</f>
        <v>0</v>
      </c>
      <c r="H70" s="213">
        <f>F70-G70</f>
        <v>0</v>
      </c>
      <c r="I70" s="213">
        <f>C70*H70</f>
        <v>0</v>
      </c>
      <c r="J70" s="214">
        <f>I70*12</f>
        <v>0</v>
      </c>
    </row>
    <row r="71" spans="1:10" ht="16.149999999999999" thickBot="1" x14ac:dyDescent="0.5">
      <c r="A71" s="823"/>
      <c r="B71" s="217" t="s">
        <v>555</v>
      </c>
      <c r="C71" s="308">
        <v>0</v>
      </c>
      <c r="D71" s="308">
        <v>0</v>
      </c>
      <c r="E71" s="217">
        <f>C71*D71</f>
        <v>0</v>
      </c>
      <c r="F71" s="312">
        <v>0</v>
      </c>
      <c r="G71" s="218">
        <f>IF(C71&gt;=1,$B$30,0)</f>
        <v>0</v>
      </c>
      <c r="H71" s="218">
        <f>F71-G71</f>
        <v>0</v>
      </c>
      <c r="I71" s="218">
        <f>C71*H71</f>
        <v>0</v>
      </c>
      <c r="J71" s="219">
        <f t="shared" ref="J71:J93" si="14">I71*12</f>
        <v>0</v>
      </c>
    </row>
    <row r="72" spans="1:10" ht="16.149999999999999" thickBot="1" x14ac:dyDescent="0.5">
      <c r="A72" s="824" t="s">
        <v>556</v>
      </c>
      <c r="B72" s="825"/>
      <c r="C72" s="220">
        <f>SUM(C70:C71)</f>
        <v>0</v>
      </c>
      <c r="D72" s="221"/>
      <c r="E72" s="221"/>
      <c r="F72" s="222"/>
      <c r="G72" s="222"/>
      <c r="H72" s="222"/>
      <c r="I72" s="222"/>
      <c r="J72" s="222"/>
    </row>
    <row r="73" spans="1:10" hidden="1" x14ac:dyDescent="0.45">
      <c r="A73" s="822" t="s">
        <v>557</v>
      </c>
      <c r="B73" s="210" t="s">
        <v>616</v>
      </c>
      <c r="C73" s="306">
        <v>0</v>
      </c>
      <c r="D73" s="306">
        <v>0</v>
      </c>
      <c r="E73" s="210">
        <f>C73*D73</f>
        <v>0</v>
      </c>
      <c r="F73" s="309">
        <v>0</v>
      </c>
      <c r="G73" s="213">
        <f>IF(C73&gt;=1,$B$31,0)</f>
        <v>0</v>
      </c>
      <c r="H73" s="213">
        <f>F73-G73</f>
        <v>0</v>
      </c>
      <c r="I73" s="213">
        <f>C73*H73</f>
        <v>0</v>
      </c>
      <c r="J73" s="214">
        <f t="shared" si="14"/>
        <v>0</v>
      </c>
    </row>
    <row r="74" spans="1:10" ht="16.149999999999999" thickBot="1" x14ac:dyDescent="0.5">
      <c r="A74" s="823">
        <v>1</v>
      </c>
      <c r="B74" s="217" t="s">
        <v>555</v>
      </c>
      <c r="C74" s="308">
        <v>0</v>
      </c>
      <c r="D74" s="308">
        <v>0</v>
      </c>
      <c r="E74" s="217">
        <f>C74*D74</f>
        <v>0</v>
      </c>
      <c r="F74" s="312">
        <v>0</v>
      </c>
      <c r="G74" s="218">
        <f>IF(C74&gt;=1,$B$31,0)</f>
        <v>0</v>
      </c>
      <c r="H74" s="218">
        <f>F74-G74</f>
        <v>0</v>
      </c>
      <c r="I74" s="218">
        <f>C74*H74</f>
        <v>0</v>
      </c>
      <c r="J74" s="219">
        <f t="shared" si="14"/>
        <v>0</v>
      </c>
    </row>
    <row r="75" spans="1:10" ht="16.149999999999999" thickBot="1" x14ac:dyDescent="0.5">
      <c r="A75" s="824" t="s">
        <v>558</v>
      </c>
      <c r="B75" s="825"/>
      <c r="C75" s="220">
        <f>SUM(C73:C74)</f>
        <v>0</v>
      </c>
      <c r="D75" s="221"/>
      <c r="E75" s="221"/>
      <c r="F75" s="222"/>
      <c r="G75" s="222"/>
      <c r="H75" s="222"/>
      <c r="I75" s="222"/>
      <c r="J75" s="222"/>
    </row>
    <row r="76" spans="1:10" hidden="1" x14ac:dyDescent="0.45">
      <c r="A76" s="822" t="s">
        <v>559</v>
      </c>
      <c r="B76" s="210" t="s">
        <v>616</v>
      </c>
      <c r="C76" s="306">
        <v>0</v>
      </c>
      <c r="D76" s="306">
        <v>0</v>
      </c>
      <c r="E76" s="210">
        <f>C76*D76</f>
        <v>0</v>
      </c>
      <c r="F76" s="309">
        <v>0</v>
      </c>
      <c r="G76" s="213">
        <f>IF(C76&gt;=1,$B$32,0)</f>
        <v>0</v>
      </c>
      <c r="H76" s="213">
        <f>F76-G76</f>
        <v>0</v>
      </c>
      <c r="I76" s="213">
        <f>C76*H76</f>
        <v>0</v>
      </c>
      <c r="J76" s="214">
        <f t="shared" si="14"/>
        <v>0</v>
      </c>
    </row>
    <row r="77" spans="1:10" ht="16.149999999999999" thickBot="1" x14ac:dyDescent="0.5">
      <c r="A77" s="823">
        <v>0</v>
      </c>
      <c r="B77" s="217" t="s">
        <v>555</v>
      </c>
      <c r="C77" s="308">
        <v>0</v>
      </c>
      <c r="D77" s="308">
        <v>0</v>
      </c>
      <c r="E77" s="217">
        <f>C77*D77</f>
        <v>0</v>
      </c>
      <c r="F77" s="312">
        <v>0</v>
      </c>
      <c r="G77" s="218">
        <f>IF(C77&gt;=1,$B$32,0)</f>
        <v>0</v>
      </c>
      <c r="H77" s="218">
        <f>F77-G77</f>
        <v>0</v>
      </c>
      <c r="I77" s="218">
        <f>C77*H77</f>
        <v>0</v>
      </c>
      <c r="J77" s="219">
        <f t="shared" si="14"/>
        <v>0</v>
      </c>
    </row>
    <row r="78" spans="1:10" ht="16.149999999999999" thickBot="1" x14ac:dyDescent="0.5">
      <c r="A78" s="824" t="s">
        <v>560</v>
      </c>
      <c r="B78" s="825"/>
      <c r="C78" s="220">
        <f>SUM(C76:C77)</f>
        <v>0</v>
      </c>
      <c r="D78" s="221"/>
      <c r="E78" s="221"/>
      <c r="F78" s="222"/>
      <c r="G78" s="222"/>
      <c r="H78" s="222"/>
      <c r="I78" s="222"/>
      <c r="J78" s="222"/>
    </row>
    <row r="79" spans="1:10" hidden="1" x14ac:dyDescent="0.45">
      <c r="A79" s="822" t="s">
        <v>561</v>
      </c>
      <c r="B79" s="210" t="s">
        <v>616</v>
      </c>
      <c r="C79" s="306">
        <v>0</v>
      </c>
      <c r="D79" s="306">
        <v>0</v>
      </c>
      <c r="E79" s="210">
        <f>C79*D79</f>
        <v>0</v>
      </c>
      <c r="F79" s="309">
        <v>0</v>
      </c>
      <c r="G79" s="213">
        <f>IF(C79&gt;=1,$B$33,0)</f>
        <v>0</v>
      </c>
      <c r="H79" s="213">
        <f>F79-G79</f>
        <v>0</v>
      </c>
      <c r="I79" s="213">
        <f>C79*H79</f>
        <v>0</v>
      </c>
      <c r="J79" s="214">
        <f t="shared" si="14"/>
        <v>0</v>
      </c>
    </row>
    <row r="80" spans="1:10" ht="16.149999999999999" thickBot="1" x14ac:dyDescent="0.5">
      <c r="A80" s="823">
        <v>0</v>
      </c>
      <c r="B80" s="217" t="s">
        <v>555</v>
      </c>
      <c r="C80" s="308">
        <v>0</v>
      </c>
      <c r="D80" s="308">
        <v>0</v>
      </c>
      <c r="E80" s="217">
        <f>C80*D80</f>
        <v>0</v>
      </c>
      <c r="F80" s="312">
        <v>0</v>
      </c>
      <c r="G80" s="218">
        <f>IF(C80&gt;=1,$B$33,0)</f>
        <v>0</v>
      </c>
      <c r="H80" s="218">
        <f>F80-G80</f>
        <v>0</v>
      </c>
      <c r="I80" s="218">
        <f>C80*H80</f>
        <v>0</v>
      </c>
      <c r="J80" s="219">
        <f t="shared" si="14"/>
        <v>0</v>
      </c>
    </row>
    <row r="81" spans="1:10" ht="16.149999999999999" thickBot="1" x14ac:dyDescent="0.5">
      <c r="A81" s="824" t="s">
        <v>562</v>
      </c>
      <c r="B81" s="825"/>
      <c r="C81" s="220">
        <f>SUM(C79:C80)</f>
        <v>0</v>
      </c>
      <c r="D81" s="221"/>
      <c r="E81" s="221"/>
      <c r="F81" s="222"/>
      <c r="G81" s="222"/>
      <c r="H81" s="222"/>
      <c r="I81" s="222"/>
      <c r="J81" s="222"/>
    </row>
    <row r="82" spans="1:10" hidden="1" x14ac:dyDescent="0.45">
      <c r="A82" s="822" t="s">
        <v>563</v>
      </c>
      <c r="B82" s="210" t="s">
        <v>616</v>
      </c>
      <c r="C82" s="306">
        <v>0</v>
      </c>
      <c r="D82" s="306">
        <v>0</v>
      </c>
      <c r="E82" s="210">
        <f>C82*D82</f>
        <v>0</v>
      </c>
      <c r="F82" s="309">
        <v>0</v>
      </c>
      <c r="G82" s="213">
        <f>IF(C82&gt;=1,$B$34,0)</f>
        <v>0</v>
      </c>
      <c r="H82" s="213">
        <f>F82-G82</f>
        <v>0</v>
      </c>
      <c r="I82" s="213">
        <f>C82*H82</f>
        <v>0</v>
      </c>
      <c r="J82" s="214">
        <f t="shared" si="14"/>
        <v>0</v>
      </c>
    </row>
    <row r="83" spans="1:10" ht="16.149999999999999" thickBot="1" x14ac:dyDescent="0.5">
      <c r="A83" s="823">
        <v>0</v>
      </c>
      <c r="B83" s="217" t="s">
        <v>555</v>
      </c>
      <c r="C83" s="308">
        <v>0</v>
      </c>
      <c r="D83" s="308">
        <v>0</v>
      </c>
      <c r="E83" s="217">
        <f>C83*D83</f>
        <v>0</v>
      </c>
      <c r="F83" s="312">
        <v>0</v>
      </c>
      <c r="G83" s="218">
        <f>IF(C83&gt;=1,$B$34,0)</f>
        <v>0</v>
      </c>
      <c r="H83" s="218">
        <f>F83-G83</f>
        <v>0</v>
      </c>
      <c r="I83" s="218">
        <f>C83*H83</f>
        <v>0</v>
      </c>
      <c r="J83" s="219">
        <f t="shared" si="14"/>
        <v>0</v>
      </c>
    </row>
    <row r="84" spans="1:10" ht="16.149999999999999" thickBot="1" x14ac:dyDescent="0.5">
      <c r="A84" s="824" t="s">
        <v>564</v>
      </c>
      <c r="B84" s="825"/>
      <c r="C84" s="220">
        <f>SUM(C82:C83)</f>
        <v>0</v>
      </c>
      <c r="D84" s="221"/>
      <c r="E84" s="221"/>
      <c r="F84" s="222"/>
      <c r="G84" s="222"/>
      <c r="H84" s="222"/>
      <c r="I84" s="222"/>
      <c r="J84" s="223">
        <f>SUM(J70:J83)</f>
        <v>0</v>
      </c>
    </row>
    <row r="85" spans="1:10" hidden="1" x14ac:dyDescent="0.45">
      <c r="A85" s="822" t="s">
        <v>565</v>
      </c>
      <c r="B85" s="210" t="s">
        <v>551</v>
      </c>
      <c r="C85" s="211">
        <v>0</v>
      </c>
      <c r="D85" s="211">
        <v>0</v>
      </c>
      <c r="E85" s="210">
        <f>C85*D85</f>
        <v>0</v>
      </c>
      <c r="F85" s="212">
        <v>0</v>
      </c>
      <c r="G85" s="213">
        <f>IF(C85&gt;=1,$C63,0)</f>
        <v>0</v>
      </c>
      <c r="H85" s="213">
        <f>F85-G85</f>
        <v>0</v>
      </c>
      <c r="I85" s="213">
        <f>C85*H85</f>
        <v>0</v>
      </c>
      <c r="J85" s="213">
        <f t="shared" si="14"/>
        <v>0</v>
      </c>
    </row>
    <row r="86" spans="1:10" hidden="1" x14ac:dyDescent="0.45">
      <c r="A86" s="833">
        <v>0</v>
      </c>
      <c r="B86" s="32" t="s">
        <v>481</v>
      </c>
      <c r="C86" s="215">
        <v>0</v>
      </c>
      <c r="D86" s="215">
        <v>0</v>
      </c>
      <c r="E86" s="32">
        <f>C86*D86</f>
        <v>0</v>
      </c>
      <c r="F86" s="216">
        <v>0</v>
      </c>
      <c r="G86" s="42"/>
      <c r="H86" s="42">
        <f>F86-G86</f>
        <v>0</v>
      </c>
      <c r="I86" s="42">
        <f>C86*H86</f>
        <v>0</v>
      </c>
      <c r="J86" s="42">
        <f t="shared" si="14"/>
        <v>0</v>
      </c>
    </row>
    <row r="87" spans="1:10" hidden="1" x14ac:dyDescent="0.45">
      <c r="A87" s="833">
        <v>0</v>
      </c>
      <c r="B87" s="32" t="s">
        <v>549</v>
      </c>
      <c r="C87" s="215">
        <v>0</v>
      </c>
      <c r="D87" s="215">
        <v>0</v>
      </c>
      <c r="E87" s="32">
        <f>C87*D87</f>
        <v>0</v>
      </c>
      <c r="F87" s="216">
        <v>0</v>
      </c>
      <c r="G87" s="42"/>
      <c r="H87" s="42">
        <f>F87-G87</f>
        <v>0</v>
      </c>
      <c r="I87" s="42">
        <f>C87*H87</f>
        <v>0</v>
      </c>
      <c r="J87" s="42">
        <f t="shared" si="14"/>
        <v>0</v>
      </c>
    </row>
    <row r="88" spans="1:10" hidden="1" x14ac:dyDescent="0.45">
      <c r="A88" s="833">
        <v>0</v>
      </c>
      <c r="B88" s="32" t="s">
        <v>555</v>
      </c>
      <c r="C88" s="215">
        <v>0</v>
      </c>
      <c r="D88" s="215">
        <v>0</v>
      </c>
      <c r="E88" s="32">
        <f>C88*D88</f>
        <v>0</v>
      </c>
      <c r="F88" s="216">
        <v>0</v>
      </c>
      <c r="G88" s="42"/>
      <c r="H88" s="42">
        <f>F88-G88</f>
        <v>0</v>
      </c>
      <c r="I88" s="42">
        <f>C88*H88</f>
        <v>0</v>
      </c>
      <c r="J88" s="42">
        <f t="shared" si="14"/>
        <v>0</v>
      </c>
    </row>
    <row r="89" spans="1:10" ht="16.149999999999999" hidden="1" thickBot="1" x14ac:dyDescent="0.5">
      <c r="A89" s="834" t="s">
        <v>566</v>
      </c>
      <c r="B89" s="835"/>
      <c r="C89" s="220">
        <f>SUM(C85:C88)</f>
        <v>0</v>
      </c>
      <c r="D89" s="221"/>
      <c r="E89" s="221"/>
      <c r="F89" s="222"/>
      <c r="G89" s="222"/>
      <c r="H89" s="222"/>
      <c r="I89" s="222"/>
      <c r="J89" s="222"/>
    </row>
    <row r="90" spans="1:10" hidden="1" x14ac:dyDescent="0.45">
      <c r="A90" s="822" t="s">
        <v>567</v>
      </c>
      <c r="B90" s="210" t="s">
        <v>551</v>
      </c>
      <c r="C90" s="211">
        <v>0</v>
      </c>
      <c r="D90" s="211">
        <v>0</v>
      </c>
      <c r="E90" s="210">
        <f>C90*D90</f>
        <v>0</v>
      </c>
      <c r="F90" s="212">
        <v>0</v>
      </c>
      <c r="G90" s="213">
        <f>IF(C90&gt;=1,$C64,0)</f>
        <v>0</v>
      </c>
      <c r="H90" s="213">
        <f>F90-G90</f>
        <v>0</v>
      </c>
      <c r="I90" s="213">
        <f>C90*H90</f>
        <v>0</v>
      </c>
      <c r="J90" s="213">
        <f t="shared" si="14"/>
        <v>0</v>
      </c>
    </row>
    <row r="91" spans="1:10" hidden="1" x14ac:dyDescent="0.45">
      <c r="A91" s="833">
        <v>0</v>
      </c>
      <c r="B91" s="32" t="s">
        <v>481</v>
      </c>
      <c r="C91" s="215">
        <v>0</v>
      </c>
      <c r="D91" s="215">
        <v>0</v>
      </c>
      <c r="E91" s="32">
        <f>C91*D91</f>
        <v>0</v>
      </c>
      <c r="F91" s="216">
        <v>0</v>
      </c>
      <c r="G91" s="42"/>
      <c r="H91" s="42">
        <f>F91-G91</f>
        <v>0</v>
      </c>
      <c r="I91" s="42">
        <f>C91*H91</f>
        <v>0</v>
      </c>
      <c r="J91" s="42">
        <f t="shared" si="14"/>
        <v>0</v>
      </c>
    </row>
    <row r="92" spans="1:10" hidden="1" x14ac:dyDescent="0.45">
      <c r="A92" s="833">
        <v>0</v>
      </c>
      <c r="B92" s="32" t="s">
        <v>549</v>
      </c>
      <c r="C92" s="215">
        <v>0</v>
      </c>
      <c r="D92" s="215">
        <v>0</v>
      </c>
      <c r="E92" s="32">
        <f>C92*D92</f>
        <v>0</v>
      </c>
      <c r="F92" s="216">
        <v>0</v>
      </c>
      <c r="G92" s="42"/>
      <c r="H92" s="42">
        <f>F92-G92</f>
        <v>0</v>
      </c>
      <c r="I92" s="42">
        <f>C92*H92</f>
        <v>0</v>
      </c>
      <c r="J92" s="42">
        <f>I92*12</f>
        <v>0</v>
      </c>
    </row>
    <row r="93" spans="1:10" hidden="1" x14ac:dyDescent="0.45">
      <c r="A93" s="833">
        <v>0</v>
      </c>
      <c r="B93" s="32" t="s">
        <v>555</v>
      </c>
      <c r="C93" s="215">
        <v>0</v>
      </c>
      <c r="D93" s="215">
        <v>0</v>
      </c>
      <c r="E93" s="32">
        <f>C93*D93</f>
        <v>0</v>
      </c>
      <c r="F93" s="216">
        <v>0</v>
      </c>
      <c r="G93" s="42"/>
      <c r="H93" s="42">
        <f>F93-G93</f>
        <v>0</v>
      </c>
      <c r="I93" s="42">
        <f>C93*H93</f>
        <v>0</v>
      </c>
      <c r="J93" s="42">
        <f t="shared" si="14"/>
        <v>0</v>
      </c>
    </row>
    <row r="94" spans="1:10" ht="16.149999999999999" hidden="1" thickBot="1" x14ac:dyDescent="0.5">
      <c r="A94" s="834" t="s">
        <v>568</v>
      </c>
      <c r="B94" s="835"/>
      <c r="C94" s="224">
        <f>SUM(C90:C93)</f>
        <v>0</v>
      </c>
      <c r="D94" s="225"/>
      <c r="E94" s="225"/>
      <c r="F94" s="226"/>
      <c r="G94" s="226"/>
      <c r="H94" s="226"/>
      <c r="I94" s="226"/>
      <c r="J94" s="227"/>
    </row>
    <row r="95" spans="1:10" x14ac:dyDescent="0.45">
      <c r="A95" s="228"/>
      <c r="B95" s="228"/>
      <c r="C95" s="79"/>
      <c r="F95" s="44"/>
      <c r="G95" s="44"/>
      <c r="H95" s="44"/>
      <c r="I95" s="44"/>
      <c r="J95" s="44"/>
    </row>
    <row r="96" spans="1:10" ht="31.9" thickBot="1" x14ac:dyDescent="0.5">
      <c r="A96" s="209" t="s">
        <v>112</v>
      </c>
      <c r="B96" s="209" t="s">
        <v>112</v>
      </c>
      <c r="C96" s="209" t="s">
        <v>113</v>
      </c>
      <c r="D96" s="209" t="s">
        <v>116</v>
      </c>
      <c r="E96" s="209" t="s">
        <v>117</v>
      </c>
      <c r="F96" s="209" t="s">
        <v>118</v>
      </c>
      <c r="G96" s="209" t="s">
        <v>119</v>
      </c>
      <c r="H96" s="209" t="s">
        <v>120</v>
      </c>
      <c r="I96" s="181" t="s">
        <v>538</v>
      </c>
      <c r="J96" s="182" t="s">
        <v>553</v>
      </c>
    </row>
    <row r="97" spans="1:10" ht="16.149999999999999" thickBot="1" x14ac:dyDescent="0.5">
      <c r="A97" s="826" t="s">
        <v>121</v>
      </c>
      <c r="B97" s="827"/>
      <c r="C97" s="827"/>
      <c r="D97" s="827"/>
      <c r="E97" s="827"/>
      <c r="F97" s="827"/>
      <c r="G97" s="827"/>
      <c r="H97" s="827"/>
      <c r="I97" s="827"/>
      <c r="J97" s="828"/>
    </row>
    <row r="98" spans="1:10" hidden="1" x14ac:dyDescent="0.45">
      <c r="A98" s="822" t="s">
        <v>554</v>
      </c>
      <c r="B98" s="210" t="s">
        <v>614</v>
      </c>
      <c r="C98" s="306"/>
      <c r="D98" s="306">
        <v>0</v>
      </c>
      <c r="E98" s="210">
        <f>C98*D98</f>
        <v>0</v>
      </c>
      <c r="F98" s="309">
        <v>0</v>
      </c>
      <c r="G98" s="213">
        <f>IF(C98&gt;=1,$B$30,0)</f>
        <v>0</v>
      </c>
      <c r="H98" s="213">
        <f>F98-G98</f>
        <v>0</v>
      </c>
      <c r="I98" s="213">
        <f>C98*H98</f>
        <v>0</v>
      </c>
      <c r="J98" s="214">
        <f>I98*12</f>
        <v>0</v>
      </c>
    </row>
    <row r="99" spans="1:10" ht="16.149999999999999" thickBot="1" x14ac:dyDescent="0.5">
      <c r="A99" s="823"/>
      <c r="B99" s="217" t="s">
        <v>555</v>
      </c>
      <c r="C99" s="308"/>
      <c r="D99" s="308">
        <v>0</v>
      </c>
      <c r="E99" s="217">
        <f>C99*D99</f>
        <v>0</v>
      </c>
      <c r="F99" s="312">
        <v>0</v>
      </c>
      <c r="G99" s="218">
        <f>IF(C99&gt;=1,$B$30,0)</f>
        <v>0</v>
      </c>
      <c r="H99" s="218">
        <f>F99-G99</f>
        <v>0</v>
      </c>
      <c r="I99" s="218">
        <f>C99*H99</f>
        <v>0</v>
      </c>
      <c r="J99" s="219">
        <f t="shared" ref="J99:J121" si="15">I99*12</f>
        <v>0</v>
      </c>
    </row>
    <row r="100" spans="1:10" ht="16.149999999999999" thickBot="1" x14ac:dyDescent="0.5">
      <c r="A100" s="824" t="s">
        <v>556</v>
      </c>
      <c r="B100" s="825"/>
      <c r="C100" s="220">
        <f>SUM(C98:C99)</f>
        <v>0</v>
      </c>
      <c r="D100" s="221"/>
      <c r="E100" s="221"/>
      <c r="F100" s="222"/>
      <c r="G100" s="222"/>
      <c r="H100" s="222"/>
      <c r="I100" s="222"/>
      <c r="J100" s="222"/>
    </row>
    <row r="101" spans="1:10" hidden="1" x14ac:dyDescent="0.45">
      <c r="A101" s="822" t="s">
        <v>557</v>
      </c>
      <c r="B101" s="210" t="s">
        <v>614</v>
      </c>
      <c r="C101" s="306"/>
      <c r="D101" s="306">
        <v>0</v>
      </c>
      <c r="E101" s="210">
        <f>C101*D101</f>
        <v>0</v>
      </c>
      <c r="F101" s="309">
        <v>0</v>
      </c>
      <c r="G101" s="213">
        <f>IF(C101&gt;=1,$B$31,0)</f>
        <v>0</v>
      </c>
      <c r="H101" s="213">
        <f>F101-G101</f>
        <v>0</v>
      </c>
      <c r="I101" s="213">
        <f>C101*H101</f>
        <v>0</v>
      </c>
      <c r="J101" s="214">
        <f t="shared" si="15"/>
        <v>0</v>
      </c>
    </row>
    <row r="102" spans="1:10" ht="16.149999999999999" thickBot="1" x14ac:dyDescent="0.5">
      <c r="A102" s="823">
        <v>1</v>
      </c>
      <c r="B102" s="217" t="s">
        <v>555</v>
      </c>
      <c r="C102" s="308"/>
      <c r="D102" s="308">
        <v>0</v>
      </c>
      <c r="E102" s="217">
        <f>C102*D102</f>
        <v>0</v>
      </c>
      <c r="F102" s="312">
        <v>0</v>
      </c>
      <c r="G102" s="218">
        <f>IF(C102&gt;=1,$B$31,0)</f>
        <v>0</v>
      </c>
      <c r="H102" s="218">
        <f>F102-G102</f>
        <v>0</v>
      </c>
      <c r="I102" s="218">
        <f>C102*H102</f>
        <v>0</v>
      </c>
      <c r="J102" s="219">
        <f t="shared" si="15"/>
        <v>0</v>
      </c>
    </row>
    <row r="103" spans="1:10" ht="16.149999999999999" thickBot="1" x14ac:dyDescent="0.5">
      <c r="A103" s="824" t="s">
        <v>558</v>
      </c>
      <c r="B103" s="825"/>
      <c r="C103" s="220">
        <f>SUM(C101:C102)</f>
        <v>0</v>
      </c>
      <c r="D103" s="221"/>
      <c r="E103" s="221"/>
      <c r="F103" s="222"/>
      <c r="G103" s="222"/>
      <c r="H103" s="222"/>
      <c r="I103" s="222"/>
      <c r="J103" s="222"/>
    </row>
    <row r="104" spans="1:10" hidden="1" x14ac:dyDescent="0.45">
      <c r="A104" s="822" t="s">
        <v>559</v>
      </c>
      <c r="B104" s="210" t="s">
        <v>614</v>
      </c>
      <c r="C104" s="306"/>
      <c r="D104" s="306">
        <v>0</v>
      </c>
      <c r="E104" s="210">
        <f>C104*D104</f>
        <v>0</v>
      </c>
      <c r="F104" s="309">
        <v>0</v>
      </c>
      <c r="G104" s="213">
        <f>IF(C104&gt;=1,$B$32,0)</f>
        <v>0</v>
      </c>
      <c r="H104" s="213">
        <f>F104-G104</f>
        <v>0</v>
      </c>
      <c r="I104" s="213">
        <f>C104*H104</f>
        <v>0</v>
      </c>
      <c r="J104" s="214">
        <f t="shared" si="15"/>
        <v>0</v>
      </c>
    </row>
    <row r="105" spans="1:10" ht="16.149999999999999" thickBot="1" x14ac:dyDescent="0.5">
      <c r="A105" s="823">
        <v>0</v>
      </c>
      <c r="B105" s="217" t="s">
        <v>555</v>
      </c>
      <c r="C105" s="308"/>
      <c r="D105" s="308">
        <v>0</v>
      </c>
      <c r="E105" s="217">
        <f>C105*D105</f>
        <v>0</v>
      </c>
      <c r="F105" s="312">
        <v>0</v>
      </c>
      <c r="G105" s="218">
        <f>IF(C105&gt;=1,$B$32,0)</f>
        <v>0</v>
      </c>
      <c r="H105" s="218">
        <f>F105-G105</f>
        <v>0</v>
      </c>
      <c r="I105" s="218">
        <f>C105*H105</f>
        <v>0</v>
      </c>
      <c r="J105" s="219">
        <f t="shared" si="15"/>
        <v>0</v>
      </c>
    </row>
    <row r="106" spans="1:10" ht="16.149999999999999" thickBot="1" x14ac:dyDescent="0.5">
      <c r="A106" s="824" t="s">
        <v>560</v>
      </c>
      <c r="B106" s="825"/>
      <c r="C106" s="220">
        <f>SUM(C104:C105)</f>
        <v>0</v>
      </c>
      <c r="D106" s="221"/>
      <c r="E106" s="221"/>
      <c r="F106" s="222"/>
      <c r="G106" s="222"/>
      <c r="H106" s="222"/>
      <c r="I106" s="222"/>
      <c r="J106" s="222"/>
    </row>
    <row r="107" spans="1:10" hidden="1" x14ac:dyDescent="0.45">
      <c r="A107" s="822" t="s">
        <v>561</v>
      </c>
      <c r="B107" s="210" t="s">
        <v>614</v>
      </c>
      <c r="C107" s="306"/>
      <c r="D107" s="306">
        <v>0</v>
      </c>
      <c r="E107" s="210">
        <f>C107*D107</f>
        <v>0</v>
      </c>
      <c r="F107" s="309">
        <v>0</v>
      </c>
      <c r="G107" s="213">
        <f>IF(C107&gt;=1,$B$33,0)</f>
        <v>0</v>
      </c>
      <c r="H107" s="213">
        <f>F107-G107</f>
        <v>0</v>
      </c>
      <c r="I107" s="213">
        <f>C107*H107</f>
        <v>0</v>
      </c>
      <c r="J107" s="214">
        <f t="shared" si="15"/>
        <v>0</v>
      </c>
    </row>
    <row r="108" spans="1:10" ht="16.149999999999999" thickBot="1" x14ac:dyDescent="0.5">
      <c r="A108" s="823">
        <v>0</v>
      </c>
      <c r="B108" s="217" t="s">
        <v>555</v>
      </c>
      <c r="C108" s="308"/>
      <c r="D108" s="308">
        <v>0</v>
      </c>
      <c r="E108" s="217">
        <f>C108*D108</f>
        <v>0</v>
      </c>
      <c r="F108" s="312">
        <v>0</v>
      </c>
      <c r="G108" s="218">
        <f>IF(C108&gt;=1,$B$33,0)</f>
        <v>0</v>
      </c>
      <c r="H108" s="218">
        <f>F108-G108</f>
        <v>0</v>
      </c>
      <c r="I108" s="218">
        <f>C108*H108</f>
        <v>0</v>
      </c>
      <c r="J108" s="219">
        <f t="shared" si="15"/>
        <v>0</v>
      </c>
    </row>
    <row r="109" spans="1:10" ht="16.149999999999999" thickBot="1" x14ac:dyDescent="0.5">
      <c r="A109" s="824" t="s">
        <v>562</v>
      </c>
      <c r="B109" s="825"/>
      <c r="C109" s="220">
        <f>SUM(C107:C108)</f>
        <v>0</v>
      </c>
      <c r="D109" s="221"/>
      <c r="E109" s="221"/>
      <c r="F109" s="222"/>
      <c r="G109" s="222"/>
      <c r="H109" s="222"/>
      <c r="I109" s="222"/>
      <c r="J109" s="222"/>
    </row>
    <row r="110" spans="1:10" hidden="1" x14ac:dyDescent="0.45">
      <c r="A110" s="822" t="s">
        <v>563</v>
      </c>
      <c r="B110" s="210" t="s">
        <v>614</v>
      </c>
      <c r="C110" s="306"/>
      <c r="D110" s="306">
        <v>0</v>
      </c>
      <c r="E110" s="210">
        <f>C110*D110</f>
        <v>0</v>
      </c>
      <c r="F110" s="309">
        <v>0</v>
      </c>
      <c r="G110" s="213">
        <f>IF(C110&gt;=1,$B$34,0)</f>
        <v>0</v>
      </c>
      <c r="H110" s="213">
        <f>F110-G110</f>
        <v>0</v>
      </c>
      <c r="I110" s="213">
        <f>C110*H110</f>
        <v>0</v>
      </c>
      <c r="J110" s="214">
        <f t="shared" si="15"/>
        <v>0</v>
      </c>
    </row>
    <row r="111" spans="1:10" ht="16.149999999999999" thickBot="1" x14ac:dyDescent="0.5">
      <c r="A111" s="823">
        <v>0</v>
      </c>
      <c r="B111" s="217" t="s">
        <v>555</v>
      </c>
      <c r="C111" s="308"/>
      <c r="D111" s="308">
        <v>0</v>
      </c>
      <c r="E111" s="217">
        <f>C111*D111</f>
        <v>0</v>
      </c>
      <c r="F111" s="312">
        <v>0</v>
      </c>
      <c r="G111" s="218">
        <f>IF(C111&gt;=1,$B$34,0)</f>
        <v>0</v>
      </c>
      <c r="H111" s="218">
        <f>F111-G111</f>
        <v>0</v>
      </c>
      <c r="I111" s="218">
        <f>C111*H111</f>
        <v>0</v>
      </c>
      <c r="J111" s="219">
        <f t="shared" si="15"/>
        <v>0</v>
      </c>
    </row>
    <row r="112" spans="1:10" ht="16.149999999999999" thickBot="1" x14ac:dyDescent="0.5">
      <c r="A112" s="824" t="s">
        <v>564</v>
      </c>
      <c r="B112" s="825"/>
      <c r="C112" s="220">
        <f>SUM(C110:C111)</f>
        <v>0</v>
      </c>
      <c r="D112" s="221"/>
      <c r="E112" s="221"/>
      <c r="F112" s="222"/>
      <c r="G112" s="222"/>
      <c r="H112" s="222"/>
      <c r="I112" s="222"/>
      <c r="J112" s="223">
        <f>SUM(J98:J111)</f>
        <v>0</v>
      </c>
    </row>
    <row r="113" spans="1:10" hidden="1" x14ac:dyDescent="0.45">
      <c r="A113" s="822" t="s">
        <v>565</v>
      </c>
      <c r="B113" s="210" t="s">
        <v>551</v>
      </c>
      <c r="C113" s="211">
        <v>0</v>
      </c>
      <c r="D113" s="211">
        <v>0</v>
      </c>
      <c r="E113" s="210">
        <f>C113*D113</f>
        <v>0</v>
      </c>
      <c r="F113" s="212">
        <v>0</v>
      </c>
      <c r="G113" s="213">
        <f>IF(C113&gt;=1,$C91,0)</f>
        <v>0</v>
      </c>
      <c r="H113" s="213">
        <f>F113-G113</f>
        <v>0</v>
      </c>
      <c r="I113" s="213">
        <f>C113*H113</f>
        <v>0</v>
      </c>
      <c r="J113" s="213">
        <f t="shared" si="15"/>
        <v>0</v>
      </c>
    </row>
    <row r="114" spans="1:10" hidden="1" x14ac:dyDescent="0.45">
      <c r="A114" s="833">
        <v>0</v>
      </c>
      <c r="B114" s="32" t="s">
        <v>481</v>
      </c>
      <c r="C114" s="215">
        <v>0</v>
      </c>
      <c r="D114" s="215">
        <v>0</v>
      </c>
      <c r="E114" s="32">
        <f>C114*D114</f>
        <v>0</v>
      </c>
      <c r="F114" s="216">
        <v>0</v>
      </c>
      <c r="G114" s="42"/>
      <c r="H114" s="42">
        <f>F114-G114</f>
        <v>0</v>
      </c>
      <c r="I114" s="42">
        <f>C114*H114</f>
        <v>0</v>
      </c>
      <c r="J114" s="42">
        <f t="shared" si="15"/>
        <v>0</v>
      </c>
    </row>
    <row r="115" spans="1:10" hidden="1" x14ac:dyDescent="0.45">
      <c r="A115" s="833">
        <v>0</v>
      </c>
      <c r="B115" s="32" t="s">
        <v>549</v>
      </c>
      <c r="C115" s="215">
        <v>0</v>
      </c>
      <c r="D115" s="215">
        <v>0</v>
      </c>
      <c r="E115" s="32">
        <f>C115*D115</f>
        <v>0</v>
      </c>
      <c r="F115" s="216">
        <v>0</v>
      </c>
      <c r="G115" s="42"/>
      <c r="H115" s="42">
        <f>F115-G115</f>
        <v>0</v>
      </c>
      <c r="I115" s="42">
        <f>C115*H115</f>
        <v>0</v>
      </c>
      <c r="J115" s="42">
        <f t="shared" si="15"/>
        <v>0</v>
      </c>
    </row>
    <row r="116" spans="1:10" hidden="1" x14ac:dyDescent="0.45">
      <c r="A116" s="833">
        <v>0</v>
      </c>
      <c r="B116" s="32" t="s">
        <v>555</v>
      </c>
      <c r="C116" s="215">
        <v>0</v>
      </c>
      <c r="D116" s="215">
        <v>0</v>
      </c>
      <c r="E116" s="32">
        <f>C116*D116</f>
        <v>0</v>
      </c>
      <c r="F116" s="216">
        <v>0</v>
      </c>
      <c r="G116" s="42"/>
      <c r="H116" s="42">
        <f>F116-G116</f>
        <v>0</v>
      </c>
      <c r="I116" s="42">
        <f>C116*H116</f>
        <v>0</v>
      </c>
      <c r="J116" s="42">
        <f t="shared" si="15"/>
        <v>0</v>
      </c>
    </row>
    <row r="117" spans="1:10" ht="16.149999999999999" hidden="1" thickBot="1" x14ac:dyDescent="0.5">
      <c r="A117" s="834" t="s">
        <v>566</v>
      </c>
      <c r="B117" s="835"/>
      <c r="C117" s="220">
        <f>SUM(C113:C116)</f>
        <v>0</v>
      </c>
      <c r="D117" s="221"/>
      <c r="E117" s="221"/>
      <c r="F117" s="222"/>
      <c r="G117" s="222"/>
      <c r="H117" s="222"/>
      <c r="I117" s="222"/>
      <c r="J117" s="222"/>
    </row>
    <row r="118" spans="1:10" hidden="1" x14ac:dyDescent="0.45">
      <c r="A118" s="822" t="s">
        <v>567</v>
      </c>
      <c r="B118" s="210" t="s">
        <v>551</v>
      </c>
      <c r="C118" s="211">
        <v>0</v>
      </c>
      <c r="D118" s="211">
        <v>0</v>
      </c>
      <c r="E118" s="210">
        <f>C118*D118</f>
        <v>0</v>
      </c>
      <c r="F118" s="212">
        <v>0</v>
      </c>
      <c r="G118" s="213">
        <f>IF(C118&gt;=1,$C92,0)</f>
        <v>0</v>
      </c>
      <c r="H118" s="213">
        <f>F118-G118</f>
        <v>0</v>
      </c>
      <c r="I118" s="213">
        <f>C118*H118</f>
        <v>0</v>
      </c>
      <c r="J118" s="213">
        <f t="shared" si="15"/>
        <v>0</v>
      </c>
    </row>
    <row r="119" spans="1:10" hidden="1" x14ac:dyDescent="0.45">
      <c r="A119" s="833">
        <v>0</v>
      </c>
      <c r="B119" s="32" t="s">
        <v>481</v>
      </c>
      <c r="C119" s="215">
        <v>0</v>
      </c>
      <c r="D119" s="215">
        <v>0</v>
      </c>
      <c r="E119" s="32">
        <f>C119*D119</f>
        <v>0</v>
      </c>
      <c r="F119" s="216">
        <v>0</v>
      </c>
      <c r="G119" s="42"/>
      <c r="H119" s="42">
        <f>F119-G119</f>
        <v>0</v>
      </c>
      <c r="I119" s="42">
        <f>C119*H119</f>
        <v>0</v>
      </c>
      <c r="J119" s="42">
        <f t="shared" si="15"/>
        <v>0</v>
      </c>
    </row>
    <row r="120" spans="1:10" hidden="1" x14ac:dyDescent="0.45">
      <c r="A120" s="833">
        <v>0</v>
      </c>
      <c r="B120" s="32" t="s">
        <v>549</v>
      </c>
      <c r="C120" s="215">
        <v>0</v>
      </c>
      <c r="D120" s="215">
        <v>0</v>
      </c>
      <c r="E120" s="32">
        <f>C120*D120</f>
        <v>0</v>
      </c>
      <c r="F120" s="216">
        <v>0</v>
      </c>
      <c r="G120" s="42"/>
      <c r="H120" s="42">
        <f>F120-G120</f>
        <v>0</v>
      </c>
      <c r="I120" s="42">
        <f>C120*H120</f>
        <v>0</v>
      </c>
      <c r="J120" s="42">
        <f>I120*12</f>
        <v>0</v>
      </c>
    </row>
    <row r="121" spans="1:10" hidden="1" x14ac:dyDescent="0.45">
      <c r="A121" s="833">
        <v>0</v>
      </c>
      <c r="B121" s="32" t="s">
        <v>555</v>
      </c>
      <c r="C121" s="215">
        <v>0</v>
      </c>
      <c r="D121" s="215">
        <v>0</v>
      </c>
      <c r="E121" s="32">
        <f>C121*D121</f>
        <v>0</v>
      </c>
      <c r="F121" s="216">
        <v>0</v>
      </c>
      <c r="G121" s="42"/>
      <c r="H121" s="42">
        <f>F121-G121</f>
        <v>0</v>
      </c>
      <c r="I121" s="42">
        <f>C121*H121</f>
        <v>0</v>
      </c>
      <c r="J121" s="42">
        <f t="shared" si="15"/>
        <v>0</v>
      </c>
    </row>
    <row r="122" spans="1:10" ht="16.149999999999999" hidden="1" thickBot="1" x14ac:dyDescent="0.5">
      <c r="A122" s="834" t="s">
        <v>568</v>
      </c>
      <c r="B122" s="835"/>
      <c r="C122" s="224">
        <f>SUM(C118:C121)</f>
        <v>0</v>
      </c>
      <c r="D122" s="225"/>
      <c r="E122" s="225"/>
      <c r="F122" s="226"/>
      <c r="G122" s="226"/>
      <c r="H122" s="226"/>
      <c r="I122" s="226"/>
      <c r="J122" s="227"/>
    </row>
    <row r="123" spans="1:10" x14ac:dyDescent="0.45">
      <c r="A123" s="228"/>
      <c r="B123" s="228"/>
      <c r="C123" s="79"/>
      <c r="F123" s="44"/>
      <c r="G123" s="44"/>
      <c r="H123" s="44"/>
      <c r="I123" s="44"/>
      <c r="J123" s="44"/>
    </row>
    <row r="124" spans="1:10" ht="31.9" thickBot="1" x14ac:dyDescent="0.5">
      <c r="A124" s="209" t="s">
        <v>112</v>
      </c>
      <c r="B124" s="209" t="s">
        <v>112</v>
      </c>
      <c r="C124" s="209" t="s">
        <v>113</v>
      </c>
      <c r="D124" s="209" t="s">
        <v>116</v>
      </c>
      <c r="E124" s="209" t="s">
        <v>117</v>
      </c>
      <c r="F124" s="209" t="s">
        <v>118</v>
      </c>
      <c r="G124" s="209" t="s">
        <v>119</v>
      </c>
      <c r="H124" s="209" t="s">
        <v>120</v>
      </c>
      <c r="I124" s="181" t="s">
        <v>538</v>
      </c>
      <c r="J124" s="182" t="s">
        <v>553</v>
      </c>
    </row>
    <row r="125" spans="1:10" ht="16.149999999999999" thickBot="1" x14ac:dyDescent="0.5">
      <c r="A125" s="826" t="s">
        <v>122</v>
      </c>
      <c r="B125" s="827"/>
      <c r="C125" s="827"/>
      <c r="D125" s="827"/>
      <c r="E125" s="827"/>
      <c r="F125" s="827"/>
      <c r="G125" s="827"/>
      <c r="H125" s="827"/>
      <c r="I125" s="827"/>
      <c r="J125" s="828"/>
    </row>
    <row r="126" spans="1:10" hidden="1" x14ac:dyDescent="0.45">
      <c r="A126" s="822" t="s">
        <v>554</v>
      </c>
      <c r="B126" s="210" t="s">
        <v>614</v>
      </c>
      <c r="C126" s="306">
        <v>0</v>
      </c>
      <c r="D126" s="306">
        <v>0</v>
      </c>
      <c r="E126" s="210">
        <f>C126*D126</f>
        <v>0</v>
      </c>
      <c r="F126" s="309">
        <v>0</v>
      </c>
      <c r="G126" s="213">
        <f>IF(C126&gt;=1,$B$30,0)</f>
        <v>0</v>
      </c>
      <c r="H126" s="213">
        <f>F126-G126</f>
        <v>0</v>
      </c>
      <c r="I126" s="213">
        <f>C126*H126</f>
        <v>0</v>
      </c>
      <c r="J126" s="214">
        <f>I126*12</f>
        <v>0</v>
      </c>
    </row>
    <row r="127" spans="1:10" ht="16.149999999999999" thickBot="1" x14ac:dyDescent="0.5">
      <c r="A127" s="823"/>
      <c r="B127" s="217" t="s">
        <v>555</v>
      </c>
      <c r="C127" s="308">
        <v>0</v>
      </c>
      <c r="D127" s="308">
        <v>0</v>
      </c>
      <c r="E127" s="217">
        <f>C127*D127</f>
        <v>0</v>
      </c>
      <c r="F127" s="312">
        <v>0</v>
      </c>
      <c r="G127" s="218">
        <f>IF(C127&gt;=1,$B$30,0)</f>
        <v>0</v>
      </c>
      <c r="H127" s="218">
        <f>F127-G127</f>
        <v>0</v>
      </c>
      <c r="I127" s="218">
        <f>C127*H127</f>
        <v>0</v>
      </c>
      <c r="J127" s="219">
        <f t="shared" ref="J127:J149" si="16">I127*12</f>
        <v>0</v>
      </c>
    </row>
    <row r="128" spans="1:10" ht="16.149999999999999" thickBot="1" x14ac:dyDescent="0.5">
      <c r="A128" s="824" t="s">
        <v>556</v>
      </c>
      <c r="B128" s="825"/>
      <c r="C128" s="220">
        <f>SUM(C126:C127)</f>
        <v>0</v>
      </c>
      <c r="D128" s="221"/>
      <c r="E128" s="221"/>
      <c r="F128" s="222"/>
      <c r="G128" s="222"/>
      <c r="H128" s="222"/>
      <c r="I128" s="222"/>
      <c r="J128" s="222"/>
    </row>
    <row r="129" spans="1:10" hidden="1" x14ac:dyDescent="0.45">
      <c r="A129" s="822" t="s">
        <v>557</v>
      </c>
      <c r="B129" s="210" t="s">
        <v>614</v>
      </c>
      <c r="C129" s="306">
        <v>0</v>
      </c>
      <c r="D129" s="306">
        <v>0</v>
      </c>
      <c r="E129" s="210">
        <f>C129*D129</f>
        <v>0</v>
      </c>
      <c r="F129" s="309">
        <v>0</v>
      </c>
      <c r="G129" s="213">
        <f>IF(C129&gt;=1,$B$31,0)</f>
        <v>0</v>
      </c>
      <c r="H129" s="213">
        <f>F129-G129</f>
        <v>0</v>
      </c>
      <c r="I129" s="213">
        <f>C129*H129</f>
        <v>0</v>
      </c>
      <c r="J129" s="214">
        <f t="shared" si="16"/>
        <v>0</v>
      </c>
    </row>
    <row r="130" spans="1:10" ht="16.149999999999999" thickBot="1" x14ac:dyDescent="0.5">
      <c r="A130" s="823">
        <v>1</v>
      </c>
      <c r="B130" s="217" t="s">
        <v>555</v>
      </c>
      <c r="C130" s="308">
        <v>0</v>
      </c>
      <c r="D130" s="308">
        <v>0</v>
      </c>
      <c r="E130" s="217">
        <f>C130*D130</f>
        <v>0</v>
      </c>
      <c r="F130" s="312">
        <v>0</v>
      </c>
      <c r="G130" s="218">
        <f>IF(C130&gt;=1,$B$31,0)</f>
        <v>0</v>
      </c>
      <c r="H130" s="218">
        <f>F130-G130</f>
        <v>0</v>
      </c>
      <c r="I130" s="218">
        <f>C130*H130</f>
        <v>0</v>
      </c>
      <c r="J130" s="219">
        <f t="shared" si="16"/>
        <v>0</v>
      </c>
    </row>
    <row r="131" spans="1:10" ht="16.149999999999999" thickBot="1" x14ac:dyDescent="0.5">
      <c r="A131" s="824" t="s">
        <v>558</v>
      </c>
      <c r="B131" s="825"/>
      <c r="C131" s="220">
        <f>SUM(C129:C130)</f>
        <v>0</v>
      </c>
      <c r="D131" s="221"/>
      <c r="E131" s="221"/>
      <c r="F131" s="222"/>
      <c r="G131" s="222"/>
      <c r="H131" s="222"/>
      <c r="I131" s="222"/>
      <c r="J131" s="222"/>
    </row>
    <row r="132" spans="1:10" hidden="1" x14ac:dyDescent="0.45">
      <c r="A132" s="822" t="s">
        <v>559</v>
      </c>
      <c r="B132" s="210" t="s">
        <v>614</v>
      </c>
      <c r="C132" s="306">
        <v>0</v>
      </c>
      <c r="D132" s="306">
        <v>0</v>
      </c>
      <c r="E132" s="210">
        <f>C132*D132</f>
        <v>0</v>
      </c>
      <c r="F132" s="309">
        <v>0</v>
      </c>
      <c r="G132" s="213">
        <f>IF(C132&gt;=1,$B$32,0)</f>
        <v>0</v>
      </c>
      <c r="H132" s="213">
        <f>F132-G132</f>
        <v>0</v>
      </c>
      <c r="I132" s="213">
        <f>C132*H132</f>
        <v>0</v>
      </c>
      <c r="J132" s="214">
        <f t="shared" si="16"/>
        <v>0</v>
      </c>
    </row>
    <row r="133" spans="1:10" ht="16.149999999999999" thickBot="1" x14ac:dyDescent="0.5">
      <c r="A133" s="823">
        <v>0</v>
      </c>
      <c r="B133" s="217" t="s">
        <v>555</v>
      </c>
      <c r="C133" s="308">
        <v>0</v>
      </c>
      <c r="D133" s="308">
        <v>0</v>
      </c>
      <c r="E133" s="217">
        <f>C133*D133</f>
        <v>0</v>
      </c>
      <c r="F133" s="312">
        <v>0</v>
      </c>
      <c r="G133" s="218">
        <f>IF(C133&gt;=1,$B$32,0)</f>
        <v>0</v>
      </c>
      <c r="H133" s="218">
        <f>F133-G133</f>
        <v>0</v>
      </c>
      <c r="I133" s="218">
        <f>C133*H133</f>
        <v>0</v>
      </c>
      <c r="J133" s="219">
        <f t="shared" si="16"/>
        <v>0</v>
      </c>
    </row>
    <row r="134" spans="1:10" ht="16.149999999999999" thickBot="1" x14ac:dyDescent="0.5">
      <c r="A134" s="824" t="s">
        <v>560</v>
      </c>
      <c r="B134" s="825"/>
      <c r="C134" s="220">
        <f>SUM(C132:C133)</f>
        <v>0</v>
      </c>
      <c r="D134" s="221"/>
      <c r="E134" s="221"/>
      <c r="F134" s="222"/>
      <c r="G134" s="222"/>
      <c r="H134" s="222"/>
      <c r="I134" s="222"/>
      <c r="J134" s="222"/>
    </row>
    <row r="135" spans="1:10" hidden="1" x14ac:dyDescent="0.45">
      <c r="A135" s="822" t="s">
        <v>561</v>
      </c>
      <c r="B135" s="210" t="s">
        <v>614</v>
      </c>
      <c r="C135" s="306">
        <v>0</v>
      </c>
      <c r="D135" s="306">
        <v>0</v>
      </c>
      <c r="E135" s="210">
        <f>C135*D135</f>
        <v>0</v>
      </c>
      <c r="F135" s="309">
        <v>0</v>
      </c>
      <c r="G135" s="213">
        <f>IF(C135&gt;=1,$B$33,0)</f>
        <v>0</v>
      </c>
      <c r="H135" s="213">
        <f>F135-G135</f>
        <v>0</v>
      </c>
      <c r="I135" s="213">
        <f>C135*H135</f>
        <v>0</v>
      </c>
      <c r="J135" s="214">
        <f t="shared" si="16"/>
        <v>0</v>
      </c>
    </row>
    <row r="136" spans="1:10" ht="16.149999999999999" thickBot="1" x14ac:dyDescent="0.5">
      <c r="A136" s="823">
        <v>0</v>
      </c>
      <c r="B136" s="217" t="s">
        <v>555</v>
      </c>
      <c r="C136" s="308">
        <v>0</v>
      </c>
      <c r="D136" s="308">
        <v>0</v>
      </c>
      <c r="E136" s="217">
        <f>C136*D136</f>
        <v>0</v>
      </c>
      <c r="F136" s="312">
        <v>0</v>
      </c>
      <c r="G136" s="218">
        <f>IF(C136&gt;=1,$B$33,0)</f>
        <v>0</v>
      </c>
      <c r="H136" s="218">
        <f>F136-G136</f>
        <v>0</v>
      </c>
      <c r="I136" s="218">
        <f>C136*H136</f>
        <v>0</v>
      </c>
      <c r="J136" s="219">
        <f t="shared" si="16"/>
        <v>0</v>
      </c>
    </row>
    <row r="137" spans="1:10" ht="16.149999999999999" thickBot="1" x14ac:dyDescent="0.5">
      <c r="A137" s="824" t="s">
        <v>562</v>
      </c>
      <c r="B137" s="825"/>
      <c r="C137" s="220">
        <f>SUM(C135:C136)</f>
        <v>0</v>
      </c>
      <c r="D137" s="221"/>
      <c r="E137" s="221"/>
      <c r="F137" s="222"/>
      <c r="G137" s="222"/>
      <c r="H137" s="222"/>
      <c r="I137" s="222"/>
      <c r="J137" s="222"/>
    </row>
    <row r="138" spans="1:10" hidden="1" x14ac:dyDescent="0.45">
      <c r="A138" s="822" t="s">
        <v>563</v>
      </c>
      <c r="B138" s="210" t="s">
        <v>614</v>
      </c>
      <c r="C138" s="306">
        <v>0</v>
      </c>
      <c r="D138" s="306">
        <v>0</v>
      </c>
      <c r="E138" s="210">
        <f>C138*D138</f>
        <v>0</v>
      </c>
      <c r="F138" s="309">
        <v>0</v>
      </c>
      <c r="G138" s="213">
        <f>IF(C138&gt;=1,$B$34,0)</f>
        <v>0</v>
      </c>
      <c r="H138" s="213">
        <f>F138-G138</f>
        <v>0</v>
      </c>
      <c r="I138" s="213">
        <f>C138*H138</f>
        <v>0</v>
      </c>
      <c r="J138" s="214">
        <f t="shared" si="16"/>
        <v>0</v>
      </c>
    </row>
    <row r="139" spans="1:10" ht="16.149999999999999" thickBot="1" x14ac:dyDescent="0.5">
      <c r="A139" s="823">
        <v>0</v>
      </c>
      <c r="B139" s="217" t="s">
        <v>555</v>
      </c>
      <c r="C139" s="308">
        <v>0</v>
      </c>
      <c r="D139" s="308">
        <v>0</v>
      </c>
      <c r="E139" s="217">
        <f>C139*D139</f>
        <v>0</v>
      </c>
      <c r="F139" s="312">
        <v>0</v>
      </c>
      <c r="G139" s="218">
        <f>IF(C139&gt;=1,$B$34,0)</f>
        <v>0</v>
      </c>
      <c r="H139" s="218">
        <f>F139-G139</f>
        <v>0</v>
      </c>
      <c r="I139" s="218">
        <f>C139*H139</f>
        <v>0</v>
      </c>
      <c r="J139" s="219">
        <f t="shared" si="16"/>
        <v>0</v>
      </c>
    </row>
    <row r="140" spans="1:10" ht="16.149999999999999" thickBot="1" x14ac:dyDescent="0.5">
      <c r="A140" s="834" t="s">
        <v>564</v>
      </c>
      <c r="B140" s="835"/>
      <c r="C140" s="224">
        <f>SUM(C138:C139)</f>
        <v>0</v>
      </c>
      <c r="D140" s="225"/>
      <c r="E140" s="225"/>
      <c r="F140" s="226"/>
      <c r="G140" s="226"/>
      <c r="H140" s="226"/>
      <c r="I140" s="226"/>
      <c r="J140" s="256">
        <f>SUM(J126:J139)</f>
        <v>0</v>
      </c>
    </row>
    <row r="141" spans="1:10" hidden="1" x14ac:dyDescent="0.45">
      <c r="A141" s="822" t="s">
        <v>565</v>
      </c>
      <c r="B141" s="210" t="s">
        <v>551</v>
      </c>
      <c r="C141" s="211">
        <v>0</v>
      </c>
      <c r="D141" s="211">
        <v>0</v>
      </c>
      <c r="E141" s="210">
        <f>C141*D141</f>
        <v>0</v>
      </c>
      <c r="F141" s="212">
        <v>0</v>
      </c>
      <c r="G141" s="213">
        <f>IF(C141&gt;=1,$C119,0)</f>
        <v>0</v>
      </c>
      <c r="H141" s="213">
        <f>F141-G141</f>
        <v>0</v>
      </c>
      <c r="I141" s="213">
        <f>C141*H141</f>
        <v>0</v>
      </c>
      <c r="J141" s="213">
        <f t="shared" si="16"/>
        <v>0</v>
      </c>
    </row>
    <row r="142" spans="1:10" hidden="1" x14ac:dyDescent="0.45">
      <c r="A142" s="833">
        <v>0</v>
      </c>
      <c r="B142" s="32" t="s">
        <v>481</v>
      </c>
      <c r="C142" s="215">
        <v>0</v>
      </c>
      <c r="D142" s="215">
        <v>0</v>
      </c>
      <c r="E142" s="32">
        <f>C142*D142</f>
        <v>0</v>
      </c>
      <c r="F142" s="216">
        <v>0</v>
      </c>
      <c r="G142" s="42"/>
      <c r="H142" s="42">
        <f>F142-G142</f>
        <v>0</v>
      </c>
      <c r="I142" s="42">
        <f>C142*H142</f>
        <v>0</v>
      </c>
      <c r="J142" s="42">
        <f t="shared" si="16"/>
        <v>0</v>
      </c>
    </row>
    <row r="143" spans="1:10" hidden="1" x14ac:dyDescent="0.45">
      <c r="A143" s="833">
        <v>0</v>
      </c>
      <c r="B143" s="32" t="s">
        <v>549</v>
      </c>
      <c r="C143" s="215">
        <v>0</v>
      </c>
      <c r="D143" s="215">
        <v>0</v>
      </c>
      <c r="E143" s="32">
        <f>C143*D143</f>
        <v>0</v>
      </c>
      <c r="F143" s="216">
        <v>0</v>
      </c>
      <c r="G143" s="42"/>
      <c r="H143" s="42">
        <f>F143-G143</f>
        <v>0</v>
      </c>
      <c r="I143" s="42">
        <f>C143*H143</f>
        <v>0</v>
      </c>
      <c r="J143" s="42">
        <f t="shared" si="16"/>
        <v>0</v>
      </c>
    </row>
    <row r="144" spans="1:10" hidden="1" x14ac:dyDescent="0.45">
      <c r="A144" s="833">
        <v>0</v>
      </c>
      <c r="B144" s="32" t="s">
        <v>555</v>
      </c>
      <c r="C144" s="215">
        <v>0</v>
      </c>
      <c r="D144" s="215">
        <v>0</v>
      </c>
      <c r="E144" s="32">
        <f>C144*D144</f>
        <v>0</v>
      </c>
      <c r="F144" s="216">
        <v>0</v>
      </c>
      <c r="G144" s="42"/>
      <c r="H144" s="42">
        <f>F144-G144</f>
        <v>0</v>
      </c>
      <c r="I144" s="42">
        <f>C144*H144</f>
        <v>0</v>
      </c>
      <c r="J144" s="42">
        <f t="shared" si="16"/>
        <v>0</v>
      </c>
    </row>
    <row r="145" spans="1:10" ht="16.149999999999999" hidden="1" thickBot="1" x14ac:dyDescent="0.5">
      <c r="A145" s="834" t="s">
        <v>566</v>
      </c>
      <c r="B145" s="835"/>
      <c r="C145" s="220">
        <f>SUM(C141:C144)</f>
        <v>0</v>
      </c>
      <c r="D145" s="221"/>
      <c r="E145" s="221"/>
      <c r="F145" s="222"/>
      <c r="G145" s="222"/>
      <c r="H145" s="222"/>
      <c r="I145" s="222"/>
      <c r="J145" s="222"/>
    </row>
    <row r="146" spans="1:10" hidden="1" x14ac:dyDescent="0.45">
      <c r="A146" s="822" t="s">
        <v>567</v>
      </c>
      <c r="B146" s="210" t="s">
        <v>551</v>
      </c>
      <c r="C146" s="211">
        <v>0</v>
      </c>
      <c r="D146" s="211">
        <v>0</v>
      </c>
      <c r="E146" s="210">
        <f>C146*D146</f>
        <v>0</v>
      </c>
      <c r="F146" s="212">
        <v>0</v>
      </c>
      <c r="G146" s="213">
        <f>IF(C146&gt;=1,$C120,0)</f>
        <v>0</v>
      </c>
      <c r="H146" s="213">
        <f>F146-G146</f>
        <v>0</v>
      </c>
      <c r="I146" s="213">
        <f>C146*H146</f>
        <v>0</v>
      </c>
      <c r="J146" s="213">
        <f t="shared" si="16"/>
        <v>0</v>
      </c>
    </row>
    <row r="147" spans="1:10" hidden="1" x14ac:dyDescent="0.45">
      <c r="A147" s="833">
        <v>0</v>
      </c>
      <c r="B147" s="32" t="s">
        <v>481</v>
      </c>
      <c r="C147" s="215">
        <v>0</v>
      </c>
      <c r="D147" s="215">
        <v>0</v>
      </c>
      <c r="E147" s="32">
        <f>C147*D147</f>
        <v>0</v>
      </c>
      <c r="F147" s="216">
        <v>0</v>
      </c>
      <c r="G147" s="42"/>
      <c r="H147" s="42">
        <f>F147-G147</f>
        <v>0</v>
      </c>
      <c r="I147" s="42">
        <f>C147*H147</f>
        <v>0</v>
      </c>
      <c r="J147" s="42">
        <f t="shared" si="16"/>
        <v>0</v>
      </c>
    </row>
    <row r="148" spans="1:10" hidden="1" x14ac:dyDescent="0.45">
      <c r="A148" s="833">
        <v>0</v>
      </c>
      <c r="B148" s="32" t="s">
        <v>549</v>
      </c>
      <c r="C148" s="215">
        <v>0</v>
      </c>
      <c r="D148" s="215">
        <v>0</v>
      </c>
      <c r="E148" s="32">
        <f>C148*D148</f>
        <v>0</v>
      </c>
      <c r="F148" s="216">
        <v>0</v>
      </c>
      <c r="G148" s="42"/>
      <c r="H148" s="42">
        <f>F148-G148</f>
        <v>0</v>
      </c>
      <c r="I148" s="42">
        <f>C148*H148</f>
        <v>0</v>
      </c>
      <c r="J148" s="42">
        <f>I148*12</f>
        <v>0</v>
      </c>
    </row>
    <row r="149" spans="1:10" hidden="1" x14ac:dyDescent="0.45">
      <c r="A149" s="833">
        <v>0</v>
      </c>
      <c r="B149" s="32" t="s">
        <v>555</v>
      </c>
      <c r="C149" s="215">
        <v>0</v>
      </c>
      <c r="D149" s="215">
        <v>0</v>
      </c>
      <c r="E149" s="32">
        <f>C149*D149</f>
        <v>0</v>
      </c>
      <c r="F149" s="216">
        <v>0</v>
      </c>
      <c r="G149" s="42"/>
      <c r="H149" s="42">
        <f>F149-G149</f>
        <v>0</v>
      </c>
      <c r="I149" s="42">
        <f>C149*H149</f>
        <v>0</v>
      </c>
      <c r="J149" s="42">
        <f t="shared" si="16"/>
        <v>0</v>
      </c>
    </row>
    <row r="150" spans="1:10" ht="16.149999999999999" hidden="1" thickBot="1" x14ac:dyDescent="0.5">
      <c r="A150" s="834" t="s">
        <v>568</v>
      </c>
      <c r="B150" s="835"/>
      <c r="C150" s="224">
        <f>SUM(C146:C149)</f>
        <v>0</v>
      </c>
      <c r="D150" s="225"/>
      <c r="E150" s="225"/>
      <c r="F150" s="226"/>
      <c r="G150" s="226"/>
      <c r="H150" s="226"/>
      <c r="I150" s="226"/>
      <c r="J150" s="227"/>
    </row>
    <row r="151" spans="1:10" x14ac:dyDescent="0.45">
      <c r="A151" s="228"/>
      <c r="B151" s="228"/>
      <c r="C151" s="79"/>
      <c r="F151" s="44"/>
      <c r="G151" s="44"/>
      <c r="H151" s="44"/>
      <c r="I151" s="44"/>
      <c r="J151" s="44"/>
    </row>
    <row r="152" spans="1:10" ht="31.9" thickBot="1" x14ac:dyDescent="0.5">
      <c r="A152" s="209" t="s">
        <v>112</v>
      </c>
      <c r="B152" s="209" t="s">
        <v>112</v>
      </c>
      <c r="C152" s="209" t="s">
        <v>113</v>
      </c>
      <c r="D152" s="209" t="s">
        <v>116</v>
      </c>
      <c r="E152" s="209" t="s">
        <v>117</v>
      </c>
      <c r="F152" s="209" t="s">
        <v>118</v>
      </c>
      <c r="G152" s="209" t="s">
        <v>119</v>
      </c>
      <c r="H152" s="209" t="s">
        <v>120</v>
      </c>
      <c r="I152" s="181" t="s">
        <v>538</v>
      </c>
      <c r="J152" s="182" t="s">
        <v>553</v>
      </c>
    </row>
    <row r="153" spans="1:10" ht="16.149999999999999" thickBot="1" x14ac:dyDescent="0.5">
      <c r="A153" s="826" t="s">
        <v>315</v>
      </c>
      <c r="B153" s="827"/>
      <c r="C153" s="827"/>
      <c r="D153" s="827"/>
      <c r="E153" s="827"/>
      <c r="F153" s="827"/>
      <c r="G153" s="827"/>
      <c r="H153" s="827"/>
      <c r="I153" s="827"/>
      <c r="J153" s="828"/>
    </row>
    <row r="154" spans="1:10" hidden="1" x14ac:dyDescent="0.45">
      <c r="A154" s="842" t="s">
        <v>554</v>
      </c>
      <c r="B154" s="39" t="s">
        <v>551</v>
      </c>
      <c r="C154" s="230">
        <v>0</v>
      </c>
      <c r="D154" s="230">
        <v>0</v>
      </c>
      <c r="E154" s="39">
        <f>C154*D154</f>
        <v>0</v>
      </c>
      <c r="F154" s="231">
        <v>0</v>
      </c>
      <c r="G154" s="232">
        <f>IF(C154&gt;=1,$C144,0)</f>
        <v>0</v>
      </c>
      <c r="H154" s="232">
        <f>F154-G154</f>
        <v>0</v>
      </c>
      <c r="I154" s="232">
        <f>C154*H154</f>
        <v>0</v>
      </c>
      <c r="J154" s="232">
        <f>I154*12</f>
        <v>0</v>
      </c>
    </row>
    <row r="155" spans="1:10" hidden="1" x14ac:dyDescent="0.45">
      <c r="A155" s="843"/>
      <c r="B155" s="32" t="s">
        <v>481</v>
      </c>
      <c r="C155" s="215">
        <v>0</v>
      </c>
      <c r="D155" s="215">
        <v>0</v>
      </c>
      <c r="E155" s="32">
        <f>C155*D155</f>
        <v>0</v>
      </c>
      <c r="F155" s="216">
        <v>0</v>
      </c>
      <c r="G155" s="232">
        <f>IF(C155&gt;=1,$C145,0)</f>
        <v>0</v>
      </c>
      <c r="H155" s="42">
        <f>F155-G155</f>
        <v>0</v>
      </c>
      <c r="I155" s="42">
        <f>C155*H155</f>
        <v>0</v>
      </c>
      <c r="J155" s="42">
        <f t="shared" ref="J155:J187" si="17">I155*12</f>
        <v>0</v>
      </c>
    </row>
    <row r="156" spans="1:10" hidden="1" x14ac:dyDescent="0.45">
      <c r="A156" s="843"/>
      <c r="B156" s="32" t="s">
        <v>549</v>
      </c>
      <c r="C156" s="215">
        <v>0</v>
      </c>
      <c r="D156" s="215">
        <v>0</v>
      </c>
      <c r="E156" s="32">
        <f>C156*D156</f>
        <v>0</v>
      </c>
      <c r="F156" s="216">
        <v>0</v>
      </c>
      <c r="G156" s="232">
        <f>IF(C156&gt;=1,$C146,0)</f>
        <v>0</v>
      </c>
      <c r="H156" s="42">
        <f>F156-G156</f>
        <v>0</v>
      </c>
      <c r="I156" s="42">
        <f>C156*H156</f>
        <v>0</v>
      </c>
      <c r="J156" s="42">
        <f t="shared" si="17"/>
        <v>0</v>
      </c>
    </row>
    <row r="157" spans="1:10" ht="16.149999999999999" thickBot="1" x14ac:dyDescent="0.5">
      <c r="A157" s="844"/>
      <c r="B157" s="50" t="s">
        <v>555</v>
      </c>
      <c r="C157" s="307">
        <v>0</v>
      </c>
      <c r="D157" s="307">
        <v>0</v>
      </c>
      <c r="E157" s="50">
        <f>C157*D157</f>
        <v>0</v>
      </c>
      <c r="F157" s="311">
        <v>0</v>
      </c>
      <c r="G157" s="255">
        <f>IF(C157&gt;=1,$B$30,0)</f>
        <v>0</v>
      </c>
      <c r="H157" s="255">
        <f>F157-G157</f>
        <v>0</v>
      </c>
      <c r="I157" s="255">
        <f>C157*H157</f>
        <v>0</v>
      </c>
      <c r="J157" s="255">
        <f t="shared" si="17"/>
        <v>0</v>
      </c>
    </row>
    <row r="158" spans="1:10" ht="16.149999999999999" thickBot="1" x14ac:dyDescent="0.5">
      <c r="A158" s="840" t="s">
        <v>556</v>
      </c>
      <c r="B158" s="841"/>
      <c r="C158" s="224">
        <f>SUM(C154:C157)</f>
        <v>0</v>
      </c>
      <c r="D158" s="225"/>
      <c r="E158" s="225"/>
      <c r="F158" s="226"/>
      <c r="G158" s="226"/>
      <c r="H158" s="226"/>
      <c r="I158" s="226"/>
      <c r="J158" s="227"/>
    </row>
    <row r="159" spans="1:10" hidden="1" x14ac:dyDescent="0.45">
      <c r="A159" s="842" t="s">
        <v>557</v>
      </c>
      <c r="B159" s="39" t="s">
        <v>551</v>
      </c>
      <c r="C159" s="230">
        <v>0</v>
      </c>
      <c r="D159" s="230">
        <v>0</v>
      </c>
      <c r="E159" s="39">
        <f>C159*D159</f>
        <v>0</v>
      </c>
      <c r="F159" s="231">
        <v>0</v>
      </c>
      <c r="G159" s="232">
        <f>IF(C159&gt;=1,#REF!,0)</f>
        <v>0</v>
      </c>
      <c r="H159" s="232">
        <f>F159-G159</f>
        <v>0</v>
      </c>
      <c r="I159" s="232">
        <f>C159*H159</f>
        <v>0</v>
      </c>
      <c r="J159" s="232">
        <f t="shared" si="17"/>
        <v>0</v>
      </c>
    </row>
    <row r="160" spans="1:10" hidden="1" x14ac:dyDescent="0.45">
      <c r="A160" s="843">
        <v>1</v>
      </c>
      <c r="B160" s="32" t="s">
        <v>481</v>
      </c>
      <c r="C160" s="215">
        <v>0</v>
      </c>
      <c r="D160" s="215">
        <v>0</v>
      </c>
      <c r="E160" s="32">
        <f>C160*D160</f>
        <v>0</v>
      </c>
      <c r="F160" s="216">
        <v>0</v>
      </c>
      <c r="G160" s="42">
        <f>IF(C160&gt;=1,#REF!,0)</f>
        <v>0</v>
      </c>
      <c r="H160" s="42">
        <f>F160-G160</f>
        <v>0</v>
      </c>
      <c r="I160" s="42">
        <f>C160*H160</f>
        <v>0</v>
      </c>
      <c r="J160" s="42">
        <f t="shared" si="17"/>
        <v>0</v>
      </c>
    </row>
    <row r="161" spans="1:10" hidden="1" x14ac:dyDescent="0.45">
      <c r="A161" s="843">
        <v>1</v>
      </c>
      <c r="B161" s="32" t="s">
        <v>549</v>
      </c>
      <c r="C161" s="215">
        <v>0</v>
      </c>
      <c r="D161" s="215">
        <v>0</v>
      </c>
      <c r="E161" s="32">
        <f>C161*D161</f>
        <v>0</v>
      </c>
      <c r="F161" s="216">
        <v>0</v>
      </c>
      <c r="G161" s="42">
        <f>IF(C161&gt;=1,#REF!,0)</f>
        <v>0</v>
      </c>
      <c r="H161" s="42">
        <f>F161-G161</f>
        <v>0</v>
      </c>
      <c r="I161" s="42">
        <f>C161*H161</f>
        <v>0</v>
      </c>
      <c r="J161" s="42">
        <f t="shared" si="17"/>
        <v>0</v>
      </c>
    </row>
    <row r="162" spans="1:10" ht="16.149999999999999" thickBot="1" x14ac:dyDescent="0.5">
      <c r="A162" s="844">
        <v>1</v>
      </c>
      <c r="B162" s="50" t="s">
        <v>555</v>
      </c>
      <c r="C162" s="307">
        <v>0</v>
      </c>
      <c r="D162" s="307">
        <v>0</v>
      </c>
      <c r="E162" s="50">
        <f>C162*D162</f>
        <v>0</v>
      </c>
      <c r="F162" s="311">
        <v>0</v>
      </c>
      <c r="G162" s="255">
        <f>IF(C162&gt;=1,$B$31,0)</f>
        <v>0</v>
      </c>
      <c r="H162" s="255">
        <f>F162-G162</f>
        <v>0</v>
      </c>
      <c r="I162" s="255">
        <f>C162*H162</f>
        <v>0</v>
      </c>
      <c r="J162" s="255">
        <f t="shared" si="17"/>
        <v>0</v>
      </c>
    </row>
    <row r="163" spans="1:10" ht="16.149999999999999" thickBot="1" x14ac:dyDescent="0.5">
      <c r="A163" s="840" t="s">
        <v>558</v>
      </c>
      <c r="B163" s="841"/>
      <c r="C163" s="224">
        <f>SUM(C159:C162)</f>
        <v>0</v>
      </c>
      <c r="D163" s="225"/>
      <c r="E163" s="225"/>
      <c r="F163" s="226"/>
      <c r="G163" s="226"/>
      <c r="H163" s="226"/>
      <c r="I163" s="226"/>
      <c r="J163" s="227"/>
    </row>
    <row r="164" spans="1:10" hidden="1" x14ac:dyDescent="0.45">
      <c r="A164" s="842" t="s">
        <v>559</v>
      </c>
      <c r="B164" s="39" t="s">
        <v>551</v>
      </c>
      <c r="C164" s="230">
        <v>0</v>
      </c>
      <c r="D164" s="230">
        <v>0</v>
      </c>
      <c r="E164" s="39">
        <f>C164*D164</f>
        <v>0</v>
      </c>
      <c r="F164" s="231">
        <v>0</v>
      </c>
      <c r="G164" s="232">
        <f>IF(C164&gt;=1,#REF!,0)</f>
        <v>0</v>
      </c>
      <c r="H164" s="232">
        <f>F164-G164</f>
        <v>0</v>
      </c>
      <c r="I164" s="232">
        <f>C164*H164</f>
        <v>0</v>
      </c>
      <c r="J164" s="232">
        <f t="shared" si="17"/>
        <v>0</v>
      </c>
    </row>
    <row r="165" spans="1:10" hidden="1" x14ac:dyDescent="0.45">
      <c r="A165" s="843">
        <v>0</v>
      </c>
      <c r="B165" s="32" t="s">
        <v>481</v>
      </c>
      <c r="C165" s="215">
        <v>0</v>
      </c>
      <c r="D165" s="215">
        <v>0</v>
      </c>
      <c r="E165" s="32">
        <f>C165*D165</f>
        <v>0</v>
      </c>
      <c r="F165" s="216">
        <v>0</v>
      </c>
      <c r="G165" s="42">
        <f>IF(C165&gt;=1,#REF!,0)</f>
        <v>0</v>
      </c>
      <c r="H165" s="42">
        <f>F165-G165</f>
        <v>0</v>
      </c>
      <c r="I165" s="42">
        <f>C165*H165</f>
        <v>0</v>
      </c>
      <c r="J165" s="42">
        <f t="shared" si="17"/>
        <v>0</v>
      </c>
    </row>
    <row r="166" spans="1:10" hidden="1" x14ac:dyDescent="0.45">
      <c r="A166" s="843">
        <v>0</v>
      </c>
      <c r="B166" s="32" t="s">
        <v>549</v>
      </c>
      <c r="C166" s="215">
        <v>0</v>
      </c>
      <c r="D166" s="215">
        <v>0</v>
      </c>
      <c r="E166" s="32">
        <f>C166*D166</f>
        <v>0</v>
      </c>
      <c r="F166" s="216">
        <v>0</v>
      </c>
      <c r="G166" s="42">
        <f>IF(C166&gt;=1,#REF!,0)</f>
        <v>0</v>
      </c>
      <c r="H166" s="42">
        <f>F166-G166</f>
        <v>0</v>
      </c>
      <c r="I166" s="42">
        <f>C166*H166</f>
        <v>0</v>
      </c>
      <c r="J166" s="42">
        <f t="shared" si="17"/>
        <v>0</v>
      </c>
    </row>
    <row r="167" spans="1:10" ht="16.149999999999999" thickBot="1" x14ac:dyDescent="0.5">
      <c r="A167" s="844">
        <v>0</v>
      </c>
      <c r="B167" s="50" t="s">
        <v>555</v>
      </c>
      <c r="C167" s="307">
        <v>0</v>
      </c>
      <c r="D167" s="307">
        <v>0</v>
      </c>
      <c r="E167" s="50">
        <f>C167*D167</f>
        <v>0</v>
      </c>
      <c r="F167" s="311">
        <v>0</v>
      </c>
      <c r="G167" s="255">
        <f>IF(C167&gt;=1,$B$32,0)</f>
        <v>0</v>
      </c>
      <c r="H167" s="255">
        <f>F167-G167</f>
        <v>0</v>
      </c>
      <c r="I167" s="255">
        <f>C167*H167</f>
        <v>0</v>
      </c>
      <c r="J167" s="255">
        <f t="shared" si="17"/>
        <v>0</v>
      </c>
    </row>
    <row r="168" spans="1:10" ht="16.149999999999999" thickBot="1" x14ac:dyDescent="0.5">
      <c r="A168" s="840" t="s">
        <v>560</v>
      </c>
      <c r="B168" s="841"/>
      <c r="C168" s="224">
        <f>SUM(C164:C167)</f>
        <v>0</v>
      </c>
      <c r="D168" s="225"/>
      <c r="E168" s="225"/>
      <c r="F168" s="226"/>
      <c r="G168" s="226"/>
      <c r="H168" s="226"/>
      <c r="I168" s="226"/>
      <c r="J168" s="227"/>
    </row>
    <row r="169" spans="1:10" hidden="1" x14ac:dyDescent="0.45">
      <c r="A169" s="842" t="s">
        <v>561</v>
      </c>
      <c r="B169" s="39" t="s">
        <v>551</v>
      </c>
      <c r="C169" s="230">
        <v>0</v>
      </c>
      <c r="D169" s="230">
        <v>0</v>
      </c>
      <c r="E169" s="39">
        <f>C169*D169</f>
        <v>0</v>
      </c>
      <c r="F169" s="231">
        <v>0</v>
      </c>
      <c r="G169" s="232">
        <f>IF(C169&gt;=1,$C145,0)</f>
        <v>0</v>
      </c>
      <c r="H169" s="232">
        <f>F169-G169</f>
        <v>0</v>
      </c>
      <c r="I169" s="232">
        <f>C169*H169</f>
        <v>0</v>
      </c>
      <c r="J169" s="232">
        <f t="shared" si="17"/>
        <v>0</v>
      </c>
    </row>
    <row r="170" spans="1:10" hidden="1" x14ac:dyDescent="0.45">
      <c r="A170" s="843">
        <v>0</v>
      </c>
      <c r="B170" s="32" t="s">
        <v>481</v>
      </c>
      <c r="C170" s="215">
        <v>0</v>
      </c>
      <c r="D170" s="215">
        <v>0</v>
      </c>
      <c r="E170" s="32">
        <f>C170*D170</f>
        <v>0</v>
      </c>
      <c r="F170" s="216">
        <v>0</v>
      </c>
      <c r="G170" s="42">
        <f>IF(C170&gt;=1,$C146,0)</f>
        <v>0</v>
      </c>
      <c r="H170" s="42">
        <f>F170-G170</f>
        <v>0</v>
      </c>
      <c r="I170" s="42">
        <f>C170*H170</f>
        <v>0</v>
      </c>
      <c r="J170" s="42">
        <f t="shared" si="17"/>
        <v>0</v>
      </c>
    </row>
    <row r="171" spans="1:10" hidden="1" x14ac:dyDescent="0.45">
      <c r="A171" s="843">
        <v>0</v>
      </c>
      <c r="B171" s="32" t="s">
        <v>549</v>
      </c>
      <c r="C171" s="215">
        <v>0</v>
      </c>
      <c r="D171" s="215">
        <v>0</v>
      </c>
      <c r="E171" s="32">
        <f>C171*D171</f>
        <v>0</v>
      </c>
      <c r="F171" s="216">
        <v>0</v>
      </c>
      <c r="G171" s="42">
        <f>IF(C171&gt;=1,$C147,0)</f>
        <v>0</v>
      </c>
      <c r="H171" s="42">
        <f>F171-G171</f>
        <v>0</v>
      </c>
      <c r="I171" s="42">
        <f>C171*H171</f>
        <v>0</v>
      </c>
      <c r="J171" s="42">
        <f t="shared" si="17"/>
        <v>0</v>
      </c>
    </row>
    <row r="172" spans="1:10" ht="16.149999999999999" thickBot="1" x14ac:dyDescent="0.5">
      <c r="A172" s="844">
        <v>0</v>
      </c>
      <c r="B172" s="50" t="s">
        <v>555</v>
      </c>
      <c r="C172" s="307">
        <v>0</v>
      </c>
      <c r="D172" s="307">
        <v>0</v>
      </c>
      <c r="E172" s="50">
        <f>C172*D172</f>
        <v>0</v>
      </c>
      <c r="F172" s="311">
        <v>0</v>
      </c>
      <c r="G172" s="255">
        <f>IF(C172&gt;=1,$B$33,0)</f>
        <v>0</v>
      </c>
      <c r="H172" s="255">
        <f>F172-G172</f>
        <v>0</v>
      </c>
      <c r="I172" s="255">
        <f>C172*H172</f>
        <v>0</v>
      </c>
      <c r="J172" s="255">
        <v>0</v>
      </c>
    </row>
    <row r="173" spans="1:10" ht="16.149999999999999" thickBot="1" x14ac:dyDescent="0.5">
      <c r="A173" s="840" t="s">
        <v>562</v>
      </c>
      <c r="B173" s="841"/>
      <c r="C173" s="224">
        <f>SUM(C169:C172)</f>
        <v>0</v>
      </c>
      <c r="D173" s="225"/>
      <c r="E173" s="225"/>
      <c r="F173" s="226"/>
      <c r="G173" s="226"/>
      <c r="H173" s="226"/>
      <c r="I173" s="226"/>
      <c r="J173" s="227"/>
    </row>
    <row r="174" spans="1:10" hidden="1" x14ac:dyDescent="0.45">
      <c r="A174" s="842" t="s">
        <v>563</v>
      </c>
      <c r="B174" s="39" t="s">
        <v>551</v>
      </c>
      <c r="C174" s="230">
        <v>0</v>
      </c>
      <c r="D174" s="230">
        <v>0</v>
      </c>
      <c r="E174" s="39">
        <f>C174*D174</f>
        <v>0</v>
      </c>
      <c r="F174" s="231">
        <v>0</v>
      </c>
      <c r="G174" s="232">
        <f>IF(C174&gt;=1,$C146,0)</f>
        <v>0</v>
      </c>
      <c r="H174" s="232">
        <f>F174-G174</f>
        <v>0</v>
      </c>
      <c r="I174" s="232">
        <f>C174*H174</f>
        <v>0</v>
      </c>
      <c r="J174" s="232">
        <f t="shared" si="17"/>
        <v>0</v>
      </c>
    </row>
    <row r="175" spans="1:10" hidden="1" x14ac:dyDescent="0.45">
      <c r="A175" s="843">
        <v>0</v>
      </c>
      <c r="B175" s="32" t="s">
        <v>481</v>
      </c>
      <c r="C175" s="215">
        <v>0</v>
      </c>
      <c r="D175" s="215">
        <v>0</v>
      </c>
      <c r="E175" s="32">
        <f>C175*D175</f>
        <v>0</v>
      </c>
      <c r="F175" s="216">
        <v>0</v>
      </c>
      <c r="G175" s="42">
        <f>IF(C175&gt;=1,$C147,0)</f>
        <v>0</v>
      </c>
      <c r="H175" s="42">
        <f>F175-G175</f>
        <v>0</v>
      </c>
      <c r="I175" s="42">
        <f>C175*H175</f>
        <v>0</v>
      </c>
      <c r="J175" s="42">
        <f t="shared" si="17"/>
        <v>0</v>
      </c>
    </row>
    <row r="176" spans="1:10" hidden="1" x14ac:dyDescent="0.45">
      <c r="A176" s="843">
        <v>0</v>
      </c>
      <c r="B176" s="32" t="s">
        <v>549</v>
      </c>
      <c r="C176" s="215">
        <v>0</v>
      </c>
      <c r="D176" s="215">
        <v>0</v>
      </c>
      <c r="E176" s="32">
        <f>C176*D176</f>
        <v>0</v>
      </c>
      <c r="F176" s="216">
        <v>0</v>
      </c>
      <c r="G176" s="42">
        <f>IF(C176&gt;=1,$C148,0)</f>
        <v>0</v>
      </c>
      <c r="H176" s="42">
        <f>F176-G176</f>
        <v>0</v>
      </c>
      <c r="I176" s="42">
        <f>C176*H176</f>
        <v>0</v>
      </c>
      <c r="J176" s="42">
        <f t="shared" si="17"/>
        <v>0</v>
      </c>
    </row>
    <row r="177" spans="1:10" ht="16.149999999999999" thickBot="1" x14ac:dyDescent="0.5">
      <c r="A177" s="844">
        <v>0</v>
      </c>
      <c r="B177" s="50" t="s">
        <v>555</v>
      </c>
      <c r="C177" s="307">
        <v>0</v>
      </c>
      <c r="D177" s="307">
        <v>0</v>
      </c>
      <c r="E177" s="50">
        <f>C177*D177</f>
        <v>0</v>
      </c>
      <c r="F177" s="311">
        <v>0</v>
      </c>
      <c r="G177" s="255">
        <f>IF(C177&gt;=1,$B$34,0)</f>
        <v>0</v>
      </c>
      <c r="H177" s="255">
        <f>F177-G177</f>
        <v>0</v>
      </c>
      <c r="I177" s="255">
        <f>C177*H177</f>
        <v>0</v>
      </c>
      <c r="J177" s="255">
        <f t="shared" si="17"/>
        <v>0</v>
      </c>
    </row>
    <row r="178" spans="1:10" ht="16.149999999999999" thickBot="1" x14ac:dyDescent="0.5">
      <c r="A178" s="840" t="s">
        <v>564</v>
      </c>
      <c r="B178" s="841"/>
      <c r="C178" s="224">
        <f>SUM(C174:C177)</f>
        <v>0</v>
      </c>
      <c r="D178" s="257"/>
      <c r="E178" s="258"/>
      <c r="F178" s="259"/>
      <c r="G178" s="259"/>
      <c r="H178" s="259"/>
      <c r="I178" s="259"/>
      <c r="J178" s="260">
        <f>SUM(J154:J177)</f>
        <v>0</v>
      </c>
    </row>
    <row r="179" spans="1:10" hidden="1" x14ac:dyDescent="0.45">
      <c r="A179" s="833" t="s">
        <v>565</v>
      </c>
      <c r="B179" s="39" t="s">
        <v>551</v>
      </c>
      <c r="C179" s="230">
        <v>0</v>
      </c>
      <c r="D179" s="230">
        <v>0</v>
      </c>
      <c r="E179" s="39">
        <f>C179*D179</f>
        <v>0</v>
      </c>
      <c r="F179" s="231">
        <v>0</v>
      </c>
      <c r="G179" s="232">
        <f>IF(C179&gt;=1,$C147,0)</f>
        <v>0</v>
      </c>
      <c r="H179" s="232">
        <f>F179-G179</f>
        <v>0</v>
      </c>
      <c r="I179" s="232">
        <f>C179*H179</f>
        <v>0</v>
      </c>
      <c r="J179" s="232">
        <f t="shared" si="17"/>
        <v>0</v>
      </c>
    </row>
    <row r="180" spans="1:10" hidden="1" x14ac:dyDescent="0.45">
      <c r="A180" s="833">
        <v>0</v>
      </c>
      <c r="B180" s="32" t="s">
        <v>481</v>
      </c>
      <c r="C180" s="215">
        <v>0</v>
      </c>
      <c r="D180" s="215">
        <v>0</v>
      </c>
      <c r="E180" s="32">
        <f>C180*D180</f>
        <v>0</v>
      </c>
      <c r="F180" s="216">
        <v>0</v>
      </c>
      <c r="G180" s="42"/>
      <c r="H180" s="42">
        <f>F180-G180</f>
        <v>0</v>
      </c>
      <c r="I180" s="42">
        <f>C180*H180</f>
        <v>0</v>
      </c>
      <c r="J180" s="42">
        <f t="shared" si="17"/>
        <v>0</v>
      </c>
    </row>
    <row r="181" spans="1:10" hidden="1" x14ac:dyDescent="0.45">
      <c r="A181" s="833">
        <v>0</v>
      </c>
      <c r="B181" s="32" t="s">
        <v>549</v>
      </c>
      <c r="C181" s="215">
        <v>0</v>
      </c>
      <c r="D181" s="215">
        <v>0</v>
      </c>
      <c r="E181" s="32">
        <f>C181*D181</f>
        <v>0</v>
      </c>
      <c r="F181" s="216">
        <v>0</v>
      </c>
      <c r="G181" s="42"/>
      <c r="H181" s="42">
        <f>F181-G181</f>
        <v>0</v>
      </c>
      <c r="I181" s="42">
        <f>C181*H181</f>
        <v>0</v>
      </c>
      <c r="J181" s="42">
        <f t="shared" si="17"/>
        <v>0</v>
      </c>
    </row>
    <row r="182" spans="1:10" hidden="1" x14ac:dyDescent="0.45">
      <c r="A182" s="833">
        <v>0</v>
      </c>
      <c r="B182" s="32" t="s">
        <v>555</v>
      </c>
      <c r="C182" s="215">
        <v>0</v>
      </c>
      <c r="D182" s="215">
        <v>0</v>
      </c>
      <c r="E182" s="32">
        <f>C182*D182</f>
        <v>0</v>
      </c>
      <c r="F182" s="216">
        <v>0</v>
      </c>
      <c r="G182" s="42"/>
      <c r="H182" s="42">
        <f>F182-G182</f>
        <v>0</v>
      </c>
      <c r="I182" s="42">
        <f>C182*H182</f>
        <v>0</v>
      </c>
      <c r="J182" s="42">
        <f t="shared" si="17"/>
        <v>0</v>
      </c>
    </row>
    <row r="183" spans="1:10" ht="16.149999999999999" hidden="1" thickBot="1" x14ac:dyDescent="0.5">
      <c r="A183" s="834" t="s">
        <v>566</v>
      </c>
      <c r="B183" s="835"/>
      <c r="C183" s="220">
        <f>SUM(C179:C182)</f>
        <v>0</v>
      </c>
      <c r="D183" s="221"/>
      <c r="E183" s="221"/>
      <c r="F183" s="222"/>
      <c r="G183" s="222"/>
      <c r="H183" s="222"/>
      <c r="I183" s="222"/>
      <c r="J183" s="222"/>
    </row>
    <row r="184" spans="1:10" hidden="1" x14ac:dyDescent="0.45">
      <c r="A184" s="822" t="s">
        <v>567</v>
      </c>
      <c r="B184" s="210" t="s">
        <v>551</v>
      </c>
      <c r="C184" s="211">
        <v>0</v>
      </c>
      <c r="D184" s="211">
        <v>0</v>
      </c>
      <c r="E184" s="210">
        <f>C184*D184</f>
        <v>0</v>
      </c>
      <c r="F184" s="212">
        <v>0</v>
      </c>
      <c r="G184" s="213">
        <f>IF(C184&gt;=1,$C148,0)</f>
        <v>0</v>
      </c>
      <c r="H184" s="213">
        <f>F184-G184</f>
        <v>0</v>
      </c>
      <c r="I184" s="213">
        <f>C184*H184</f>
        <v>0</v>
      </c>
      <c r="J184" s="213">
        <f t="shared" si="17"/>
        <v>0</v>
      </c>
    </row>
    <row r="185" spans="1:10" hidden="1" x14ac:dyDescent="0.45">
      <c r="A185" s="833">
        <v>0</v>
      </c>
      <c r="B185" s="32" t="s">
        <v>481</v>
      </c>
      <c r="C185" s="215">
        <v>0</v>
      </c>
      <c r="D185" s="215">
        <v>0</v>
      </c>
      <c r="E185" s="32">
        <f>C185*D185</f>
        <v>0</v>
      </c>
      <c r="F185" s="216">
        <v>0</v>
      </c>
      <c r="G185" s="42"/>
      <c r="H185" s="42">
        <f>F185-G185</f>
        <v>0</v>
      </c>
      <c r="I185" s="42">
        <f>C185*H185</f>
        <v>0</v>
      </c>
      <c r="J185" s="42">
        <f t="shared" si="17"/>
        <v>0</v>
      </c>
    </row>
    <row r="186" spans="1:10" hidden="1" x14ac:dyDescent="0.45">
      <c r="A186" s="833">
        <v>0</v>
      </c>
      <c r="B186" s="32" t="s">
        <v>549</v>
      </c>
      <c r="C186" s="215">
        <v>0</v>
      </c>
      <c r="D186" s="215">
        <v>0</v>
      </c>
      <c r="E186" s="32">
        <f>C186*D186</f>
        <v>0</v>
      </c>
      <c r="F186" s="216">
        <v>0</v>
      </c>
      <c r="G186" s="42"/>
      <c r="H186" s="42">
        <f>F186-G186</f>
        <v>0</v>
      </c>
      <c r="I186" s="42">
        <f>C186*H186</f>
        <v>0</v>
      </c>
      <c r="J186" s="42">
        <f>I186*12</f>
        <v>0</v>
      </c>
    </row>
    <row r="187" spans="1:10" hidden="1" x14ac:dyDescent="0.45">
      <c r="A187" s="833">
        <v>0</v>
      </c>
      <c r="B187" s="32" t="s">
        <v>555</v>
      </c>
      <c r="C187" s="215">
        <v>0</v>
      </c>
      <c r="D187" s="215">
        <v>0</v>
      </c>
      <c r="E187" s="32">
        <f>C187*D187</f>
        <v>0</v>
      </c>
      <c r="F187" s="216">
        <v>0</v>
      </c>
      <c r="G187" s="42"/>
      <c r="H187" s="42">
        <f>F187-G187</f>
        <v>0</v>
      </c>
      <c r="I187" s="42">
        <f>C187*H187</f>
        <v>0</v>
      </c>
      <c r="J187" s="42">
        <f t="shared" si="17"/>
        <v>0</v>
      </c>
    </row>
    <row r="188" spans="1:10" ht="16.149999999999999" hidden="1" thickBot="1" x14ac:dyDescent="0.5">
      <c r="A188" s="834" t="s">
        <v>568</v>
      </c>
      <c r="B188" s="835"/>
      <c r="C188" s="224">
        <f>SUM(C184:C187)</f>
        <v>0</v>
      </c>
      <c r="D188" s="225"/>
      <c r="E188" s="225"/>
      <c r="F188" s="226"/>
      <c r="G188" s="226"/>
      <c r="H188" s="226"/>
      <c r="I188" s="226"/>
      <c r="J188" s="227"/>
    </row>
    <row r="189" spans="1:10" x14ac:dyDescent="0.45">
      <c r="A189" s="228"/>
      <c r="B189" s="228"/>
      <c r="C189" s="79"/>
      <c r="F189" s="44"/>
      <c r="G189" s="44"/>
      <c r="H189" s="44"/>
      <c r="I189" s="44"/>
      <c r="J189" s="44"/>
    </row>
    <row r="190" spans="1:10" x14ac:dyDescent="0.45">
      <c r="A190" s="170" t="s">
        <v>130</v>
      </c>
      <c r="B190" s="171"/>
      <c r="C190" s="171"/>
      <c r="D190" s="172"/>
      <c r="E190" s="43">
        <f>J56+J84+J112+J140+J178</f>
        <v>0</v>
      </c>
      <c r="G190" s="44"/>
    </row>
    <row r="191" spans="1:10" x14ac:dyDescent="0.45">
      <c r="E191" s="235"/>
      <c r="G191" s="44"/>
    </row>
    <row r="192" spans="1:10" ht="31.9" thickBot="1" x14ac:dyDescent="0.5">
      <c r="A192" s="209" t="s">
        <v>112</v>
      </c>
      <c r="B192" s="209" t="s">
        <v>112</v>
      </c>
      <c r="C192" s="209" t="s">
        <v>113</v>
      </c>
      <c r="D192" s="209" t="s">
        <v>116</v>
      </c>
      <c r="E192" s="209" t="s">
        <v>117</v>
      </c>
      <c r="F192" s="209" t="s">
        <v>118</v>
      </c>
      <c r="G192" s="209" t="s">
        <v>119</v>
      </c>
      <c r="H192" s="209" t="s">
        <v>120</v>
      </c>
      <c r="I192" s="181" t="s">
        <v>538</v>
      </c>
      <c r="J192" s="182" t="s">
        <v>553</v>
      </c>
    </row>
    <row r="193" spans="1:10" ht="16.149999999999999" thickBot="1" x14ac:dyDescent="0.5">
      <c r="A193" s="826" t="s">
        <v>453</v>
      </c>
      <c r="B193" s="827"/>
      <c r="C193" s="827"/>
      <c r="D193" s="827"/>
      <c r="E193" s="827"/>
      <c r="F193" s="827"/>
      <c r="G193" s="827"/>
      <c r="H193" s="827"/>
      <c r="I193" s="827"/>
      <c r="J193" s="828"/>
    </row>
    <row r="194" spans="1:10" x14ac:dyDescent="0.45">
      <c r="A194" s="839" t="s">
        <v>554</v>
      </c>
      <c r="B194" s="839"/>
      <c r="C194" s="313">
        <v>0</v>
      </c>
      <c r="D194" s="314">
        <v>0</v>
      </c>
      <c r="E194" s="39">
        <f t="shared" ref="E194:E200" si="18">C194*D194</f>
        <v>0</v>
      </c>
      <c r="F194" s="315">
        <v>0</v>
      </c>
      <c r="G194" s="315">
        <v>0</v>
      </c>
      <c r="H194" s="232">
        <f t="shared" ref="H194:H200" si="19">F194-G194</f>
        <v>0</v>
      </c>
      <c r="I194" s="232">
        <f t="shared" ref="I194:I200" si="20">C194*H194</f>
        <v>0</v>
      </c>
      <c r="J194" s="232">
        <f t="shared" ref="J194:J200" si="21">I194*12</f>
        <v>0</v>
      </c>
    </row>
    <row r="195" spans="1:10" x14ac:dyDescent="0.45">
      <c r="A195" s="838" t="s">
        <v>557</v>
      </c>
      <c r="B195" s="838"/>
      <c r="C195" s="177">
        <v>0</v>
      </c>
      <c r="D195" s="25">
        <v>0</v>
      </c>
      <c r="E195" s="32">
        <f t="shared" si="18"/>
        <v>0</v>
      </c>
      <c r="F195" s="310">
        <v>0</v>
      </c>
      <c r="G195" s="310">
        <v>0</v>
      </c>
      <c r="H195" s="42">
        <f t="shared" si="19"/>
        <v>0</v>
      </c>
      <c r="I195" s="42">
        <f t="shared" si="20"/>
        <v>0</v>
      </c>
      <c r="J195" s="42">
        <f t="shared" si="21"/>
        <v>0</v>
      </c>
    </row>
    <row r="196" spans="1:10" x14ac:dyDescent="0.45">
      <c r="A196" s="838" t="s">
        <v>559</v>
      </c>
      <c r="B196" s="838"/>
      <c r="C196" s="177">
        <v>0</v>
      </c>
      <c r="D196" s="25">
        <v>0</v>
      </c>
      <c r="E196" s="32">
        <f t="shared" si="18"/>
        <v>0</v>
      </c>
      <c r="F196" s="310">
        <v>0</v>
      </c>
      <c r="G196" s="310">
        <v>0</v>
      </c>
      <c r="H196" s="42">
        <f t="shared" si="19"/>
        <v>0</v>
      </c>
      <c r="I196" s="42">
        <f t="shared" si="20"/>
        <v>0</v>
      </c>
      <c r="J196" s="42">
        <f>I196*12</f>
        <v>0</v>
      </c>
    </row>
    <row r="197" spans="1:10" x14ac:dyDescent="0.45">
      <c r="A197" s="838" t="s">
        <v>561</v>
      </c>
      <c r="B197" s="838"/>
      <c r="C197" s="177">
        <v>0</v>
      </c>
      <c r="D197" s="25">
        <v>0</v>
      </c>
      <c r="E197" s="32">
        <f t="shared" si="18"/>
        <v>0</v>
      </c>
      <c r="F197" s="310">
        <v>0</v>
      </c>
      <c r="G197" s="310">
        <v>0</v>
      </c>
      <c r="H197" s="42">
        <f t="shared" si="19"/>
        <v>0</v>
      </c>
      <c r="I197" s="42">
        <f t="shared" si="20"/>
        <v>0</v>
      </c>
      <c r="J197" s="42">
        <f t="shared" si="21"/>
        <v>0</v>
      </c>
    </row>
    <row r="198" spans="1:10" x14ac:dyDescent="0.45">
      <c r="A198" s="838" t="s">
        <v>563</v>
      </c>
      <c r="B198" s="838"/>
      <c r="C198" s="177">
        <v>0</v>
      </c>
      <c r="D198" s="25">
        <v>0</v>
      </c>
      <c r="E198" s="32">
        <f t="shared" si="18"/>
        <v>0</v>
      </c>
      <c r="F198" s="310">
        <v>0</v>
      </c>
      <c r="G198" s="310">
        <v>0</v>
      </c>
      <c r="H198" s="42">
        <f t="shared" si="19"/>
        <v>0</v>
      </c>
      <c r="I198" s="42">
        <f t="shared" si="20"/>
        <v>0</v>
      </c>
      <c r="J198" s="42">
        <f t="shared" si="21"/>
        <v>0</v>
      </c>
    </row>
    <row r="199" spans="1:10" hidden="1" x14ac:dyDescent="0.45">
      <c r="A199" s="838" t="s">
        <v>565</v>
      </c>
      <c r="B199" s="838"/>
      <c r="C199" s="233">
        <v>0</v>
      </c>
      <c r="D199" s="215">
        <v>0</v>
      </c>
      <c r="E199" s="32">
        <f t="shared" si="18"/>
        <v>0</v>
      </c>
      <c r="F199" s="216">
        <v>0</v>
      </c>
      <c r="G199" s="42"/>
      <c r="H199" s="42">
        <f t="shared" si="19"/>
        <v>0</v>
      </c>
      <c r="I199" s="42">
        <f t="shared" si="20"/>
        <v>0</v>
      </c>
      <c r="J199" s="42">
        <f t="shared" si="21"/>
        <v>0</v>
      </c>
    </row>
    <row r="200" spans="1:10" hidden="1" x14ac:dyDescent="0.45">
      <c r="A200" s="838" t="s">
        <v>567</v>
      </c>
      <c r="B200" s="838"/>
      <c r="C200" s="233">
        <v>0</v>
      </c>
      <c r="D200" s="215">
        <v>0</v>
      </c>
      <c r="E200" s="32">
        <f t="shared" si="18"/>
        <v>0</v>
      </c>
      <c r="F200" s="216">
        <v>0</v>
      </c>
      <c r="G200" s="42"/>
      <c r="H200" s="42">
        <f t="shared" si="19"/>
        <v>0</v>
      </c>
      <c r="I200" s="42">
        <f t="shared" si="20"/>
        <v>0</v>
      </c>
      <c r="J200" s="42">
        <f t="shared" si="21"/>
        <v>0</v>
      </c>
    </row>
    <row r="201" spans="1:10" x14ac:dyDescent="0.45">
      <c r="A201" s="234"/>
      <c r="B201" s="234"/>
      <c r="F201" s="44"/>
      <c r="G201" s="44"/>
      <c r="H201" s="44"/>
      <c r="I201" s="44"/>
      <c r="J201" s="235">
        <f>SUM(J194:J198)</f>
        <v>0</v>
      </c>
    </row>
    <row r="202" spans="1:10" x14ac:dyDescent="0.45">
      <c r="A202" s="170" t="s">
        <v>573</v>
      </c>
      <c r="B202" s="171"/>
      <c r="C202" s="171"/>
      <c r="D202" s="172"/>
      <c r="E202" s="43">
        <f>J201</f>
        <v>0</v>
      </c>
      <c r="F202" s="44"/>
      <c r="G202" s="44"/>
      <c r="H202" s="44"/>
      <c r="I202" s="44"/>
      <c r="J202" s="235"/>
    </row>
    <row r="203" spans="1:10" ht="16.149999999999999" thickBot="1" x14ac:dyDescent="0.5">
      <c r="A203" s="228"/>
      <c r="B203" s="228"/>
      <c r="C203" s="79"/>
      <c r="F203" s="44"/>
      <c r="G203" s="44"/>
      <c r="H203" s="44"/>
      <c r="I203" s="44"/>
      <c r="J203" s="44"/>
    </row>
    <row r="204" spans="1:10" ht="16.149999999999999" thickBot="1" x14ac:dyDescent="0.5">
      <c r="A204" s="826" t="s">
        <v>569</v>
      </c>
      <c r="B204" s="827"/>
      <c r="C204" s="827"/>
      <c r="D204" s="827"/>
      <c r="E204" s="827"/>
      <c r="F204" s="827"/>
      <c r="G204" s="827"/>
      <c r="H204" s="827"/>
      <c r="I204" s="827"/>
      <c r="J204" s="828"/>
    </row>
    <row r="205" spans="1:10" x14ac:dyDescent="0.45">
      <c r="A205" s="839" t="s">
        <v>554</v>
      </c>
      <c r="B205" s="839"/>
      <c r="C205" s="313">
        <v>0</v>
      </c>
      <c r="D205" s="314">
        <v>0</v>
      </c>
      <c r="E205" s="39">
        <f t="shared" ref="E205:E211" si="22">C205*D205</f>
        <v>0</v>
      </c>
      <c r="F205" s="315">
        <v>0</v>
      </c>
      <c r="G205" s="232">
        <f>IF(C205&gt;=1,$C156,0)</f>
        <v>0</v>
      </c>
      <c r="H205" s="232">
        <f t="shared" ref="H205:H211" si="23">F205-G205</f>
        <v>0</v>
      </c>
      <c r="I205" s="232">
        <f t="shared" ref="I205:I211" si="24">C205*H205</f>
        <v>0</v>
      </c>
      <c r="J205" s="232">
        <f t="shared" ref="J205:J211" si="25">I205*12</f>
        <v>0</v>
      </c>
    </row>
    <row r="206" spans="1:10" x14ac:dyDescent="0.45">
      <c r="A206" s="838" t="s">
        <v>557</v>
      </c>
      <c r="B206" s="838"/>
      <c r="C206" s="177">
        <v>0</v>
      </c>
      <c r="D206" s="25">
        <v>0</v>
      </c>
      <c r="E206" s="32">
        <f t="shared" si="22"/>
        <v>0</v>
      </c>
      <c r="F206" s="310">
        <v>0</v>
      </c>
      <c r="G206" s="42">
        <v>0</v>
      </c>
      <c r="H206" s="42">
        <f t="shared" si="23"/>
        <v>0</v>
      </c>
      <c r="I206" s="42">
        <f t="shared" si="24"/>
        <v>0</v>
      </c>
      <c r="J206" s="42">
        <f t="shared" si="25"/>
        <v>0</v>
      </c>
    </row>
    <row r="207" spans="1:10" x14ac:dyDescent="0.45">
      <c r="A207" s="838" t="s">
        <v>559</v>
      </c>
      <c r="B207" s="838"/>
      <c r="C207" s="177">
        <v>0</v>
      </c>
      <c r="D207" s="25">
        <v>0</v>
      </c>
      <c r="E207" s="32">
        <f t="shared" si="22"/>
        <v>0</v>
      </c>
      <c r="F207" s="310">
        <v>0</v>
      </c>
      <c r="G207" s="42">
        <v>0</v>
      </c>
      <c r="H207" s="42">
        <f t="shared" si="23"/>
        <v>0</v>
      </c>
      <c r="I207" s="42">
        <f t="shared" si="24"/>
        <v>0</v>
      </c>
      <c r="J207" s="42">
        <f t="shared" si="25"/>
        <v>0</v>
      </c>
    </row>
    <row r="208" spans="1:10" x14ac:dyDescent="0.45">
      <c r="A208" s="838" t="s">
        <v>561</v>
      </c>
      <c r="B208" s="838"/>
      <c r="C208" s="177">
        <v>0</v>
      </c>
      <c r="D208" s="25">
        <v>0</v>
      </c>
      <c r="E208" s="32">
        <f t="shared" si="22"/>
        <v>0</v>
      </c>
      <c r="F208" s="310">
        <v>0</v>
      </c>
      <c r="G208" s="42">
        <v>0</v>
      </c>
      <c r="H208" s="42">
        <f t="shared" si="23"/>
        <v>0</v>
      </c>
      <c r="I208" s="42">
        <f t="shared" si="24"/>
        <v>0</v>
      </c>
      <c r="J208" s="42">
        <f t="shared" si="25"/>
        <v>0</v>
      </c>
    </row>
    <row r="209" spans="1:10" x14ac:dyDescent="0.45">
      <c r="A209" s="838" t="s">
        <v>563</v>
      </c>
      <c r="B209" s="838"/>
      <c r="C209" s="177">
        <v>0</v>
      </c>
      <c r="D209" s="25">
        <v>0</v>
      </c>
      <c r="E209" s="32">
        <f t="shared" si="22"/>
        <v>0</v>
      </c>
      <c r="F209" s="310">
        <v>0</v>
      </c>
      <c r="G209" s="42">
        <v>0</v>
      </c>
      <c r="H209" s="42">
        <f t="shared" si="23"/>
        <v>0</v>
      </c>
      <c r="I209" s="42">
        <f t="shared" si="24"/>
        <v>0</v>
      </c>
      <c r="J209" s="42">
        <f t="shared" si="25"/>
        <v>0</v>
      </c>
    </row>
    <row r="210" spans="1:10" hidden="1" x14ac:dyDescent="0.45">
      <c r="A210" s="838" t="s">
        <v>565</v>
      </c>
      <c r="B210" s="838"/>
      <c r="C210" s="233">
        <v>0</v>
      </c>
      <c r="D210" s="215">
        <v>0</v>
      </c>
      <c r="E210" s="32">
        <f t="shared" si="22"/>
        <v>0</v>
      </c>
      <c r="F210" s="216">
        <v>0</v>
      </c>
      <c r="G210" s="42"/>
      <c r="H210" s="42">
        <f t="shared" si="23"/>
        <v>0</v>
      </c>
      <c r="I210" s="42">
        <f t="shared" si="24"/>
        <v>0</v>
      </c>
      <c r="J210" s="42">
        <f t="shared" si="25"/>
        <v>0</v>
      </c>
    </row>
    <row r="211" spans="1:10" hidden="1" x14ac:dyDescent="0.45">
      <c r="A211" s="838" t="s">
        <v>567</v>
      </c>
      <c r="B211" s="838"/>
      <c r="C211" s="233">
        <v>0</v>
      </c>
      <c r="D211" s="215">
        <v>0</v>
      </c>
      <c r="E211" s="32">
        <f t="shared" si="22"/>
        <v>0</v>
      </c>
      <c r="F211" s="216">
        <v>0</v>
      </c>
      <c r="G211" s="42"/>
      <c r="H211" s="42">
        <f t="shared" si="23"/>
        <v>0</v>
      </c>
      <c r="I211" s="42">
        <f t="shared" si="24"/>
        <v>0</v>
      </c>
      <c r="J211" s="42">
        <f t="shared" si="25"/>
        <v>0</v>
      </c>
    </row>
    <row r="212" spans="1:10" x14ac:dyDescent="0.45">
      <c r="A212" s="234"/>
      <c r="B212" s="234"/>
      <c r="F212" s="44"/>
      <c r="G212" s="44"/>
      <c r="H212" s="44"/>
      <c r="I212" s="44"/>
      <c r="J212" s="229">
        <f>SUM(J205:J209)</f>
        <v>0</v>
      </c>
    </row>
    <row r="213" spans="1:10" x14ac:dyDescent="0.45">
      <c r="A213" s="170" t="s">
        <v>577</v>
      </c>
      <c r="B213" s="171"/>
      <c r="C213" s="171"/>
      <c r="D213" s="172"/>
      <c r="E213" s="43">
        <f>J212</f>
        <v>0</v>
      </c>
      <c r="F213" s="44"/>
      <c r="G213" s="44"/>
      <c r="H213" s="44"/>
      <c r="I213" s="44"/>
      <c r="J213" s="229"/>
    </row>
    <row r="214" spans="1:10" x14ac:dyDescent="0.45">
      <c r="A214" s="228"/>
      <c r="B214" s="228"/>
      <c r="C214" s="79"/>
      <c r="F214" s="44"/>
      <c r="G214" s="44"/>
      <c r="H214" s="44"/>
      <c r="I214" s="44"/>
      <c r="J214" s="229"/>
    </row>
    <row r="215" spans="1:10" x14ac:dyDescent="0.45">
      <c r="A215" s="45" t="s">
        <v>124</v>
      </c>
      <c r="B215" s="172"/>
      <c r="C215" s="171"/>
      <c r="D215" s="171"/>
      <c r="E215" s="171"/>
      <c r="F215" s="171"/>
      <c r="G215" s="171"/>
      <c r="H215" s="171"/>
      <c r="I215" s="172"/>
    </row>
    <row r="216" spans="1:10" ht="78.75" x14ac:dyDescent="0.45">
      <c r="A216" s="186" t="s">
        <v>112</v>
      </c>
      <c r="B216" s="186" t="s">
        <v>113</v>
      </c>
      <c r="C216" s="520" t="s">
        <v>126</v>
      </c>
      <c r="D216" s="522"/>
      <c r="E216" s="186" t="s">
        <v>574</v>
      </c>
      <c r="F216" s="186" t="s">
        <v>575</v>
      </c>
      <c r="G216" s="186" t="s">
        <v>127</v>
      </c>
      <c r="H216" s="186" t="s">
        <v>128</v>
      </c>
      <c r="I216" s="186" t="s">
        <v>129</v>
      </c>
    </row>
    <row r="217" spans="1:10" x14ac:dyDescent="0.45">
      <c r="A217" s="316"/>
      <c r="B217" s="316"/>
      <c r="C217" s="836"/>
      <c r="D217" s="837"/>
      <c r="E217" s="317"/>
      <c r="F217" s="317"/>
      <c r="G217" s="46">
        <f>E217-F217</f>
        <v>0</v>
      </c>
      <c r="H217" s="46">
        <f t="shared" ref="H217:H223" si="26">B217*G217</f>
        <v>0</v>
      </c>
      <c r="I217" s="46">
        <f>H217*12</f>
        <v>0</v>
      </c>
    </row>
    <row r="218" spans="1:10" x14ac:dyDescent="0.45">
      <c r="A218" s="316"/>
      <c r="B218" s="316"/>
      <c r="C218" s="836"/>
      <c r="D218" s="837"/>
      <c r="E218" s="317"/>
      <c r="F218" s="318"/>
      <c r="G218" s="46">
        <f t="shared" ref="G218:G223" si="27">E218-F218</f>
        <v>0</v>
      </c>
      <c r="H218" s="46">
        <f t="shared" si="26"/>
        <v>0</v>
      </c>
      <c r="I218" s="46">
        <f t="shared" ref="I218:I223" si="28">H218*12</f>
        <v>0</v>
      </c>
    </row>
    <row r="219" spans="1:10" x14ac:dyDescent="0.45">
      <c r="A219" s="316"/>
      <c r="B219" s="316"/>
      <c r="C219" s="836"/>
      <c r="D219" s="837"/>
      <c r="E219" s="317"/>
      <c r="F219" s="318"/>
      <c r="G219" s="46">
        <f>E219-F219</f>
        <v>0</v>
      </c>
      <c r="H219" s="46">
        <f t="shared" si="26"/>
        <v>0</v>
      </c>
      <c r="I219" s="46">
        <f>H219*12</f>
        <v>0</v>
      </c>
    </row>
    <row r="220" spans="1:10" x14ac:dyDescent="0.45">
      <c r="A220" s="316"/>
      <c r="B220" s="316"/>
      <c r="C220" s="856"/>
      <c r="D220" s="837"/>
      <c r="E220" s="317"/>
      <c r="F220" s="318"/>
      <c r="G220" s="46">
        <f t="shared" si="27"/>
        <v>0</v>
      </c>
      <c r="H220" s="46">
        <f t="shared" si="26"/>
        <v>0</v>
      </c>
      <c r="I220" s="46">
        <f t="shared" si="28"/>
        <v>0</v>
      </c>
    </row>
    <row r="221" spans="1:10" x14ac:dyDescent="0.45">
      <c r="A221" s="316"/>
      <c r="B221" s="316"/>
      <c r="C221" s="856"/>
      <c r="D221" s="837"/>
      <c r="E221" s="317"/>
      <c r="F221" s="318"/>
      <c r="G221" s="46">
        <f t="shared" si="27"/>
        <v>0</v>
      </c>
      <c r="H221" s="46">
        <f t="shared" si="26"/>
        <v>0</v>
      </c>
      <c r="I221" s="46">
        <f t="shared" si="28"/>
        <v>0</v>
      </c>
    </row>
    <row r="222" spans="1:10" x14ac:dyDescent="0.45">
      <c r="A222" s="316"/>
      <c r="B222" s="316"/>
      <c r="C222" s="856"/>
      <c r="D222" s="837"/>
      <c r="E222" s="317"/>
      <c r="F222" s="318"/>
      <c r="G222" s="46">
        <f>E222-F222</f>
        <v>0</v>
      </c>
      <c r="H222" s="46">
        <f t="shared" si="26"/>
        <v>0</v>
      </c>
      <c r="I222" s="46">
        <f t="shared" si="28"/>
        <v>0</v>
      </c>
    </row>
    <row r="223" spans="1:10" x14ac:dyDescent="0.45">
      <c r="A223" s="316"/>
      <c r="B223" s="316"/>
      <c r="C223" s="856"/>
      <c r="D223" s="837"/>
      <c r="E223" s="318"/>
      <c r="F223" s="318"/>
      <c r="G223" s="46">
        <f t="shared" si="27"/>
        <v>0</v>
      </c>
      <c r="H223" s="46">
        <f t="shared" si="26"/>
        <v>0</v>
      </c>
      <c r="I223" s="46">
        <f t="shared" si="28"/>
        <v>0</v>
      </c>
    </row>
    <row r="224" spans="1:10" x14ac:dyDescent="0.45">
      <c r="A224" s="552" t="s">
        <v>367</v>
      </c>
      <c r="B224" s="855"/>
      <c r="C224" s="855"/>
      <c r="D224" s="855"/>
      <c r="E224" s="855"/>
      <c r="F224" s="855"/>
      <c r="G224" s="852"/>
      <c r="H224" s="47">
        <f>SUM(H217:H223)</f>
        <v>0</v>
      </c>
      <c r="I224" s="48">
        <f>SUM(I217:I223)</f>
        <v>0</v>
      </c>
    </row>
    <row r="227" spans="1:9" x14ac:dyDescent="0.45">
      <c r="A227" s="170" t="s">
        <v>125</v>
      </c>
      <c r="B227" s="171"/>
      <c r="C227" s="171"/>
      <c r="D227" s="172"/>
      <c r="E227" s="49">
        <f>E190+E202+I224+E213</f>
        <v>0</v>
      </c>
    </row>
    <row r="229" spans="1:9" x14ac:dyDescent="0.45">
      <c r="A229" s="170" t="s">
        <v>141</v>
      </c>
      <c r="B229" s="171"/>
      <c r="C229" s="32" t="s">
        <v>147</v>
      </c>
      <c r="D229" s="50" t="s">
        <v>146</v>
      </c>
      <c r="E229" s="50" t="s">
        <v>145</v>
      </c>
    </row>
    <row r="230" spans="1:9" x14ac:dyDescent="0.45">
      <c r="A230" s="51" t="s">
        <v>142</v>
      </c>
      <c r="B230" s="52"/>
      <c r="C230" s="319"/>
      <c r="D230" s="53">
        <v>0.1</v>
      </c>
      <c r="E230" s="54">
        <f>C230*D230</f>
        <v>0</v>
      </c>
    </row>
    <row r="231" spans="1:9" x14ac:dyDescent="0.45">
      <c r="A231" s="55" t="s">
        <v>143</v>
      </c>
      <c r="B231" s="56"/>
      <c r="C231" s="320">
        <v>1</v>
      </c>
      <c r="D231" s="57">
        <v>0.05</v>
      </c>
      <c r="E231" s="58">
        <f>C231*D231</f>
        <v>0.05</v>
      </c>
    </row>
    <row r="232" spans="1:9" x14ac:dyDescent="0.45">
      <c r="A232" s="170" t="s">
        <v>144</v>
      </c>
      <c r="B232" s="171"/>
      <c r="C232" s="171"/>
      <c r="D232" s="59"/>
      <c r="E232" s="54">
        <f>E230+E231</f>
        <v>0.05</v>
      </c>
    </row>
    <row r="235" spans="1:9" x14ac:dyDescent="0.45">
      <c r="A235" s="32" t="s">
        <v>314</v>
      </c>
      <c r="B235" s="158" t="s">
        <v>609</v>
      </c>
    </row>
    <row r="236" spans="1:9" x14ac:dyDescent="0.45">
      <c r="A236" s="170"/>
      <c r="B236" s="172"/>
      <c r="C236" s="60">
        <v>0</v>
      </c>
      <c r="D236" s="60" t="s">
        <v>193</v>
      </c>
      <c r="E236" s="60" t="s">
        <v>194</v>
      </c>
      <c r="F236" s="60" t="s">
        <v>195</v>
      </c>
      <c r="G236" s="60" t="s">
        <v>285</v>
      </c>
      <c r="H236" s="60" t="s">
        <v>286</v>
      </c>
      <c r="I236" s="60" t="s">
        <v>287</v>
      </c>
    </row>
    <row r="237" spans="1:9" x14ac:dyDescent="0.45">
      <c r="A237" s="552" t="s">
        <v>578</v>
      </c>
      <c r="B237" s="855"/>
      <c r="C237" s="42">
        <v>1162</v>
      </c>
      <c r="D237" s="42">
        <v>1245</v>
      </c>
      <c r="E237" s="42">
        <v>1495</v>
      </c>
      <c r="F237" s="42">
        <v>1726</v>
      </c>
      <c r="G237" s="42">
        <v>1926</v>
      </c>
      <c r="H237" s="42">
        <v>2125</v>
      </c>
      <c r="I237" s="42">
        <v>2324</v>
      </c>
    </row>
    <row r="238" spans="1:9" x14ac:dyDescent="0.45">
      <c r="A238" s="170" t="s">
        <v>579</v>
      </c>
      <c r="B238" s="174"/>
      <c r="C238" s="42">
        <v>1491</v>
      </c>
      <c r="D238" s="42">
        <v>1599</v>
      </c>
      <c r="E238" s="42">
        <v>1921</v>
      </c>
      <c r="F238" s="42">
        <v>2210</v>
      </c>
      <c r="G238" s="42">
        <v>2446</v>
      </c>
      <c r="H238" s="42">
        <v>2681</v>
      </c>
      <c r="I238" s="42">
        <v>2915</v>
      </c>
    </row>
    <row r="240" spans="1:9" hidden="1" x14ac:dyDescent="0.45">
      <c r="A240" s="32" t="s">
        <v>312</v>
      </c>
      <c r="B240" s="158" t="s">
        <v>481</v>
      </c>
      <c r="C240" s="157"/>
    </row>
    <row r="241" spans="1:9" hidden="1" x14ac:dyDescent="0.45">
      <c r="A241" s="170"/>
      <c r="B241" s="172"/>
      <c r="C241" s="60">
        <v>0</v>
      </c>
      <c r="D241" s="60" t="s">
        <v>193</v>
      </c>
      <c r="E241" s="60" t="s">
        <v>194</v>
      </c>
      <c r="F241" s="60" t="s">
        <v>195</v>
      </c>
      <c r="G241" s="60" t="s">
        <v>285</v>
      </c>
      <c r="H241" s="60" t="s">
        <v>286</v>
      </c>
      <c r="I241" s="60" t="s">
        <v>287</v>
      </c>
    </row>
    <row r="242" spans="1:9" hidden="1" x14ac:dyDescent="0.45">
      <c r="A242" s="552" t="s">
        <v>115</v>
      </c>
      <c r="B242" s="852"/>
      <c r="C242" s="169">
        <f>C249</f>
        <v>0</v>
      </c>
      <c r="D242" s="169">
        <f t="shared" ref="D242:I242" si="29">D249</f>
        <v>0</v>
      </c>
      <c r="E242" s="169">
        <f>E249</f>
        <v>0</v>
      </c>
      <c r="F242" s="169">
        <f t="shared" si="29"/>
        <v>0</v>
      </c>
      <c r="G242" s="169">
        <f t="shared" si="29"/>
        <v>0</v>
      </c>
      <c r="H242" s="169">
        <f t="shared" si="29"/>
        <v>0</v>
      </c>
      <c r="I242" s="169">
        <f t="shared" si="29"/>
        <v>0</v>
      </c>
    </row>
    <row r="243" spans="1:9" hidden="1" x14ac:dyDescent="0.45">
      <c r="A243" s="552" t="s">
        <v>121</v>
      </c>
      <c r="B243" s="852"/>
      <c r="C243" s="169">
        <f>C251</f>
        <v>0</v>
      </c>
      <c r="D243" s="169">
        <f t="shared" ref="D243:I243" si="30">D251</f>
        <v>0</v>
      </c>
      <c r="E243" s="169">
        <f t="shared" si="30"/>
        <v>0</v>
      </c>
      <c r="F243" s="169">
        <f t="shared" si="30"/>
        <v>0</v>
      </c>
      <c r="G243" s="169">
        <f t="shared" si="30"/>
        <v>0</v>
      </c>
      <c r="H243" s="169">
        <f t="shared" si="30"/>
        <v>0</v>
      </c>
      <c r="I243" s="169">
        <f t="shared" si="30"/>
        <v>0</v>
      </c>
    </row>
    <row r="244" spans="1:9" hidden="1" x14ac:dyDescent="0.45">
      <c r="A244" s="552" t="s">
        <v>122</v>
      </c>
      <c r="B244" s="852"/>
      <c r="C244" s="169">
        <f>C252</f>
        <v>0</v>
      </c>
      <c r="D244" s="169">
        <f t="shared" ref="D244:I244" si="31">D252</f>
        <v>0</v>
      </c>
      <c r="E244" s="169">
        <f t="shared" si="31"/>
        <v>0</v>
      </c>
      <c r="F244" s="169">
        <f t="shared" si="31"/>
        <v>0</v>
      </c>
      <c r="G244" s="169">
        <f t="shared" si="31"/>
        <v>0</v>
      </c>
      <c r="H244" s="169">
        <f t="shared" si="31"/>
        <v>0</v>
      </c>
      <c r="I244" s="169">
        <f t="shared" si="31"/>
        <v>0</v>
      </c>
    </row>
    <row r="245" spans="1:9" hidden="1" x14ac:dyDescent="0.45">
      <c r="A245" s="552" t="s">
        <v>315</v>
      </c>
      <c r="B245" s="852"/>
      <c r="C245" s="42" t="s">
        <v>484</v>
      </c>
      <c r="D245" s="42" t="s">
        <v>484</v>
      </c>
      <c r="E245" s="42" t="s">
        <v>484</v>
      </c>
      <c r="F245" s="42" t="s">
        <v>484</v>
      </c>
      <c r="G245" s="42" t="s">
        <v>484</v>
      </c>
      <c r="H245" s="42" t="s">
        <v>484</v>
      </c>
      <c r="I245" s="42" t="s">
        <v>484</v>
      </c>
    </row>
    <row r="246" spans="1:9" hidden="1" x14ac:dyDescent="0.45"/>
    <row r="247" spans="1:9" x14ac:dyDescent="0.45">
      <c r="A247" s="32" t="s">
        <v>312</v>
      </c>
      <c r="B247" s="25" t="s">
        <v>313</v>
      </c>
    </row>
    <row r="248" spans="1:9" x14ac:dyDescent="0.45">
      <c r="A248" s="170"/>
      <c r="B248" s="172"/>
      <c r="C248" s="74">
        <v>0</v>
      </c>
      <c r="D248" s="74" t="s">
        <v>193</v>
      </c>
      <c r="E248" s="74" t="s">
        <v>194</v>
      </c>
      <c r="F248" s="74" t="s">
        <v>195</v>
      </c>
      <c r="G248" s="74" t="s">
        <v>285</v>
      </c>
      <c r="H248" s="74" t="s">
        <v>286</v>
      </c>
      <c r="I248" s="74" t="s">
        <v>287</v>
      </c>
    </row>
    <row r="249" spans="1:9" x14ac:dyDescent="0.45">
      <c r="A249" s="552" t="s">
        <v>115</v>
      </c>
      <c r="B249" s="852"/>
      <c r="C249" s="321"/>
      <c r="D249" s="321"/>
      <c r="E249" s="321"/>
      <c r="F249" s="321"/>
      <c r="G249" s="321"/>
      <c r="H249" s="321"/>
      <c r="I249" s="362"/>
    </row>
    <row r="250" spans="1:9" x14ac:dyDescent="0.45">
      <c r="A250" s="552" t="s">
        <v>518</v>
      </c>
      <c r="B250" s="852"/>
      <c r="C250" s="321"/>
      <c r="D250" s="321"/>
      <c r="E250" s="321"/>
      <c r="F250" s="321"/>
      <c r="G250" s="321"/>
      <c r="H250" s="321"/>
      <c r="I250" s="362"/>
    </row>
    <row r="251" spans="1:9" x14ac:dyDescent="0.45">
      <c r="A251" s="552" t="s">
        <v>121</v>
      </c>
      <c r="B251" s="852"/>
      <c r="C251" s="321"/>
      <c r="D251" s="321"/>
      <c r="E251" s="321"/>
      <c r="F251" s="321"/>
      <c r="G251" s="321"/>
      <c r="H251" s="321"/>
      <c r="I251" s="362"/>
    </row>
    <row r="252" spans="1:9" x14ac:dyDescent="0.45">
      <c r="A252" s="552" t="s">
        <v>122</v>
      </c>
      <c r="B252" s="852"/>
      <c r="C252" s="321"/>
      <c r="D252" s="321"/>
      <c r="E252" s="321"/>
      <c r="F252" s="321"/>
      <c r="G252" s="321"/>
      <c r="H252" s="321"/>
      <c r="I252" s="362"/>
    </row>
    <row r="253" spans="1:9" x14ac:dyDescent="0.45">
      <c r="A253" s="552" t="s">
        <v>315</v>
      </c>
      <c r="B253" s="852"/>
      <c r="C253" s="321"/>
      <c r="D253" s="321"/>
      <c r="E253" s="321"/>
      <c r="F253" s="321"/>
      <c r="G253" s="321"/>
      <c r="H253" s="321"/>
      <c r="I253" s="362"/>
    </row>
    <row r="255" spans="1:9" x14ac:dyDescent="0.45">
      <c r="A255" s="32" t="s">
        <v>312</v>
      </c>
      <c r="B255" s="25" t="s">
        <v>313</v>
      </c>
    </row>
    <row r="256" spans="1:9" x14ac:dyDescent="0.45">
      <c r="A256" s="170"/>
      <c r="B256" s="172"/>
      <c r="C256" s="60">
        <v>0</v>
      </c>
      <c r="D256" s="60" t="s">
        <v>193</v>
      </c>
      <c r="E256" s="60" t="s">
        <v>194</v>
      </c>
      <c r="F256" s="60" t="s">
        <v>195</v>
      </c>
      <c r="G256" s="60" t="s">
        <v>285</v>
      </c>
      <c r="H256" s="60" t="s">
        <v>286</v>
      </c>
      <c r="I256" s="60" t="s">
        <v>287</v>
      </c>
    </row>
    <row r="257" spans="1:10" x14ac:dyDescent="0.45">
      <c r="A257" s="552" t="s">
        <v>115</v>
      </c>
      <c r="B257" s="852"/>
      <c r="C257" s="25"/>
      <c r="D257" s="25"/>
      <c r="E257" s="25"/>
      <c r="F257" s="25"/>
      <c r="G257" s="25"/>
      <c r="H257" s="25"/>
      <c r="I257" s="25"/>
    </row>
    <row r="258" spans="1:10" x14ac:dyDescent="0.45">
      <c r="A258" s="552" t="s">
        <v>121</v>
      </c>
      <c r="B258" s="852"/>
      <c r="C258" s="25"/>
      <c r="D258" s="25"/>
      <c r="E258" s="25"/>
      <c r="F258" s="25"/>
      <c r="G258" s="25"/>
      <c r="H258" s="25"/>
      <c r="I258" s="25"/>
    </row>
    <row r="259" spans="1:10" x14ac:dyDescent="0.45">
      <c r="A259" s="552" t="s">
        <v>122</v>
      </c>
      <c r="B259" s="852"/>
      <c r="C259" s="25"/>
      <c r="D259" s="25"/>
      <c r="E259" s="25"/>
      <c r="F259" s="25"/>
      <c r="G259" s="25"/>
      <c r="H259" s="25"/>
      <c r="I259" s="25"/>
    </row>
    <row r="260" spans="1:10" x14ac:dyDescent="0.45">
      <c r="A260" s="552" t="s">
        <v>315</v>
      </c>
      <c r="B260" s="852"/>
      <c r="C260" s="25"/>
      <c r="D260" s="25"/>
      <c r="E260" s="25"/>
      <c r="F260" s="25"/>
      <c r="G260" s="25"/>
      <c r="H260" s="25"/>
      <c r="I260" s="25"/>
    </row>
    <row r="262" spans="1:10" ht="49.9" customHeight="1" x14ac:dyDescent="0.45">
      <c r="A262" s="760" t="s">
        <v>711</v>
      </c>
      <c r="B262" s="760"/>
      <c r="C262" s="760"/>
      <c r="D262" s="760"/>
      <c r="E262" s="760"/>
      <c r="F262" s="760"/>
      <c r="G262" s="760"/>
      <c r="H262" s="760"/>
      <c r="I262" s="760"/>
      <c r="J262" s="760"/>
    </row>
    <row r="263" spans="1:10" x14ac:dyDescent="0.45">
      <c r="A263" s="819"/>
      <c r="B263" s="819"/>
      <c r="C263" s="819"/>
      <c r="D263" s="819"/>
      <c r="E263" s="819"/>
      <c r="F263" s="819"/>
      <c r="G263" s="819"/>
      <c r="H263" s="819"/>
      <c r="I263" s="819"/>
      <c r="J263" s="819"/>
    </row>
    <row r="264" spans="1:10" x14ac:dyDescent="0.45">
      <c r="A264" s="819"/>
      <c r="B264" s="819"/>
      <c r="C264" s="819"/>
      <c r="D264" s="819"/>
      <c r="E264" s="819"/>
      <c r="F264" s="819"/>
      <c r="G264" s="819"/>
      <c r="H264" s="819"/>
      <c r="I264" s="819"/>
      <c r="J264" s="819"/>
    </row>
    <row r="265" spans="1:10" x14ac:dyDescent="0.45">
      <c r="A265" s="819"/>
      <c r="B265" s="819"/>
      <c r="C265" s="819"/>
      <c r="D265" s="819"/>
      <c r="E265" s="819"/>
      <c r="F265" s="819"/>
      <c r="G265" s="819"/>
      <c r="H265" s="819"/>
      <c r="I265" s="819"/>
      <c r="J265" s="819"/>
    </row>
    <row r="266" spans="1:10" x14ac:dyDescent="0.45">
      <c r="A266" s="819"/>
      <c r="B266" s="819"/>
      <c r="C266" s="819"/>
      <c r="D266" s="819"/>
      <c r="E266" s="819"/>
      <c r="F266" s="819"/>
      <c r="G266" s="819"/>
      <c r="H266" s="819"/>
      <c r="I266" s="819"/>
      <c r="J266" s="819"/>
    </row>
    <row r="267" spans="1:10" x14ac:dyDescent="0.45">
      <c r="A267" s="819"/>
      <c r="B267" s="819"/>
      <c r="C267" s="819"/>
      <c r="D267" s="819"/>
      <c r="E267" s="819"/>
      <c r="F267" s="819"/>
      <c r="G267" s="819"/>
      <c r="H267" s="819"/>
      <c r="I267" s="819"/>
      <c r="J267" s="819"/>
    </row>
    <row r="268" spans="1:10" x14ac:dyDescent="0.45">
      <c r="A268" s="819"/>
      <c r="B268" s="819"/>
      <c r="C268" s="819"/>
      <c r="D268" s="819"/>
      <c r="E268" s="819"/>
      <c r="F268" s="819"/>
      <c r="G268" s="819"/>
      <c r="H268" s="819"/>
      <c r="I268" s="819"/>
      <c r="J268" s="819"/>
    </row>
    <row r="269" spans="1:10" x14ac:dyDescent="0.45">
      <c r="A269" s="819"/>
      <c r="B269" s="819"/>
      <c r="C269" s="819"/>
      <c r="D269" s="819"/>
      <c r="E269" s="819"/>
      <c r="F269" s="819"/>
      <c r="G269" s="819"/>
      <c r="H269" s="819"/>
      <c r="I269" s="819"/>
      <c r="J269" s="819"/>
    </row>
    <row r="270" spans="1:10" x14ac:dyDescent="0.45">
      <c r="A270" s="819"/>
      <c r="B270" s="819"/>
      <c r="C270" s="819"/>
      <c r="D270" s="819"/>
      <c r="E270" s="819"/>
      <c r="F270" s="819"/>
      <c r="G270" s="819"/>
      <c r="H270" s="819"/>
      <c r="I270" s="819"/>
      <c r="J270" s="819"/>
    </row>
    <row r="271" spans="1:10" x14ac:dyDescent="0.45">
      <c r="A271" s="819"/>
      <c r="B271" s="819"/>
      <c r="C271" s="819"/>
      <c r="D271" s="819"/>
      <c r="E271" s="819"/>
      <c r="F271" s="819"/>
      <c r="G271" s="819"/>
      <c r="H271" s="819"/>
      <c r="I271" s="819"/>
      <c r="J271" s="819"/>
    </row>
  </sheetData>
  <sheetProtection algorithmName="SHA-512" hashValue="gh4zyLcbejW39l/xmLN1n2UJEcbgc9s0PV3aggFFr0PHXj65EgKT1VQ8GMIGirUo0j1EjuGBtVARjAJAkEZzZA==" saltValue="60mzy2T2Bp1mbkBCUSIorQ==" spinCount="100000" sheet="1" selectLockedCells="1"/>
  <mergeCells count="123">
    <mergeCell ref="A39:J39"/>
    <mergeCell ref="A237:B237"/>
    <mergeCell ref="A249:B249"/>
    <mergeCell ref="A252:B252"/>
    <mergeCell ref="A257:B257"/>
    <mergeCell ref="C220:D220"/>
    <mergeCell ref="C221:D221"/>
    <mergeCell ref="A242:B242"/>
    <mergeCell ref="A224:G224"/>
    <mergeCell ref="A138:A139"/>
    <mergeCell ref="A140:B140"/>
    <mergeCell ref="A141:A144"/>
    <mergeCell ref="A211:B211"/>
    <mergeCell ref="A206:B206"/>
    <mergeCell ref="A184:A187"/>
    <mergeCell ref="A188:B188"/>
    <mergeCell ref="C223:D223"/>
    <mergeCell ref="C222:D222"/>
    <mergeCell ref="A209:B209"/>
    <mergeCell ref="A210:B210"/>
    <mergeCell ref="A183:B183"/>
    <mergeCell ref="A154:A157"/>
    <mergeCell ref="A158:B158"/>
    <mergeCell ref="A159:A162"/>
    <mergeCell ref="A260:B260"/>
    <mergeCell ref="A253:B253"/>
    <mergeCell ref="A251:B251"/>
    <mergeCell ref="A243:B243"/>
    <mergeCell ref="A245:B245"/>
    <mergeCell ref="A259:B259"/>
    <mergeCell ref="A244:B244"/>
    <mergeCell ref="A258:B258"/>
    <mergeCell ref="A250:B250"/>
    <mergeCell ref="D28:I28"/>
    <mergeCell ref="A29:B29"/>
    <mergeCell ref="C216:D216"/>
    <mergeCell ref="C217:D217"/>
    <mergeCell ref="C218:D218"/>
    <mergeCell ref="A28:B28"/>
    <mergeCell ref="A75:B75"/>
    <mergeCell ref="A54:A55"/>
    <mergeCell ref="A56:B56"/>
    <mergeCell ref="A57:A60"/>
    <mergeCell ref="A61:B61"/>
    <mergeCell ref="A42:A43"/>
    <mergeCell ref="A44:B44"/>
    <mergeCell ref="A45:A46"/>
    <mergeCell ref="A47:B47"/>
    <mergeCell ref="A48:A49"/>
    <mergeCell ref="A50:B50"/>
    <mergeCell ref="A62:A65"/>
    <mergeCell ref="A66:B66"/>
    <mergeCell ref="A109:B109"/>
    <mergeCell ref="A110:A111"/>
    <mergeCell ref="A137:B137"/>
    <mergeCell ref="A145:B145"/>
    <mergeCell ref="A169:A172"/>
    <mergeCell ref="A101:A102"/>
    <mergeCell ref="A103:B103"/>
    <mergeCell ref="A104:A105"/>
    <mergeCell ref="A106:B106"/>
    <mergeCell ref="A112:B112"/>
    <mergeCell ref="A113:A116"/>
    <mergeCell ref="A117:B117"/>
    <mergeCell ref="A118:A121"/>
    <mergeCell ref="A146:A149"/>
    <mergeCell ref="A122:B122"/>
    <mergeCell ref="A125:J125"/>
    <mergeCell ref="A126:A127"/>
    <mergeCell ref="A128:B128"/>
    <mergeCell ref="A129:A130"/>
    <mergeCell ref="A131:B131"/>
    <mergeCell ref="A132:A133"/>
    <mergeCell ref="A134:B134"/>
    <mergeCell ref="A135:A136"/>
    <mergeCell ref="A98:A99"/>
    <mergeCell ref="A100:B100"/>
    <mergeCell ref="C219:D219"/>
    <mergeCell ref="A207:B207"/>
    <mergeCell ref="A208:B208"/>
    <mergeCell ref="A193:J193"/>
    <mergeCell ref="A194:B194"/>
    <mergeCell ref="A150:B150"/>
    <mergeCell ref="A153:J153"/>
    <mergeCell ref="A205:B205"/>
    <mergeCell ref="A163:B163"/>
    <mergeCell ref="A173:B173"/>
    <mergeCell ref="A174:A177"/>
    <mergeCell ref="A178:B178"/>
    <mergeCell ref="A179:A182"/>
    <mergeCell ref="A195:B195"/>
    <mergeCell ref="A196:B196"/>
    <mergeCell ref="A197:B197"/>
    <mergeCell ref="A198:B198"/>
    <mergeCell ref="A199:B199"/>
    <mergeCell ref="A200:B200"/>
    <mergeCell ref="A204:J204"/>
    <mergeCell ref="A164:A167"/>
    <mergeCell ref="A168:B168"/>
    <mergeCell ref="A263:J271"/>
    <mergeCell ref="A262:J262"/>
    <mergeCell ref="A4:J4"/>
    <mergeCell ref="A70:A71"/>
    <mergeCell ref="A72:B72"/>
    <mergeCell ref="A73:A74"/>
    <mergeCell ref="A41:J41"/>
    <mergeCell ref="A69:J69"/>
    <mergeCell ref="A51:A52"/>
    <mergeCell ref="A53:B53"/>
    <mergeCell ref="A107:A108"/>
    <mergeCell ref="A17:I17"/>
    <mergeCell ref="A6:I6"/>
    <mergeCell ref="A85:A88"/>
    <mergeCell ref="A89:B89"/>
    <mergeCell ref="A90:A93"/>
    <mergeCell ref="A94:B94"/>
    <mergeCell ref="A76:A77"/>
    <mergeCell ref="A78:B78"/>
    <mergeCell ref="A79:A80"/>
    <mergeCell ref="A81:B81"/>
    <mergeCell ref="A82:A83"/>
    <mergeCell ref="A84:B84"/>
    <mergeCell ref="A97:J97"/>
  </mergeCells>
  <phoneticPr fontId="0" type="noConversion"/>
  <dataValidations count="1">
    <dataValidation type="list" allowBlank="1" showInputMessage="1" showErrorMessage="1" sqref="B255 B247" xr:uid="{00000000-0002-0000-0C00-000000000000}">
      <formula1>OtherFunding</formula1>
    </dataValidation>
  </dataValidations>
  <pageMargins left="0.7" right="0.7" top="1" bottom="1" header="0.3" footer="0.3"/>
  <pageSetup scale="63" fitToHeight="0" orientation="portrait" r:id="rId1"/>
  <rowBreaks count="3" manualBreakCount="3">
    <brk id="38" max="9" man="1"/>
    <brk id="151" max="9" man="1"/>
    <brk id="224" max="9"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pageSetUpPr fitToPage="1"/>
  </sheetPr>
  <dimension ref="A1:AA118"/>
  <sheetViews>
    <sheetView topLeftCell="A11" zoomScale="85" zoomScaleNormal="85" zoomScaleSheetLayoutView="115" workbookViewId="0">
      <selection activeCell="A108" sqref="A108:F115"/>
    </sheetView>
  </sheetViews>
  <sheetFormatPr defaultColWidth="9.1328125" defaultRowHeight="15.4" x14ac:dyDescent="0.45"/>
  <cols>
    <col min="1" max="1" width="43.53125" style="197" customWidth="1"/>
    <col min="2" max="2" width="15.73046875" style="197" customWidth="1"/>
    <col min="3" max="3" width="42.86328125" style="197" customWidth="1"/>
    <col min="4" max="4" width="15.73046875" style="198" customWidth="1"/>
    <col min="5" max="6" width="15.73046875" style="197" customWidth="1"/>
    <col min="7" max="14" width="15.73046875" style="2" customWidth="1"/>
    <col min="15" max="15" width="9.1328125" style="2"/>
    <col min="16" max="26" width="9.1328125" style="197"/>
    <col min="27" max="27" width="12.59765625" style="197" bestFit="1" customWidth="1"/>
    <col min="28" max="16384" width="9.1328125" style="197"/>
  </cols>
  <sheetData>
    <row r="1" spans="1:9" ht="30" customHeight="1" x14ac:dyDescent="0.45">
      <c r="A1" s="61" t="str">
        <f>'Sources of Funds'!A1</f>
        <v>Insert Project Name</v>
      </c>
      <c r="B1" s="21"/>
      <c r="C1" s="21"/>
      <c r="D1" s="62"/>
      <c r="E1" s="21"/>
      <c r="F1" s="21"/>
      <c r="G1" s="21"/>
      <c r="H1" s="21"/>
      <c r="I1" s="21"/>
    </row>
    <row r="2" spans="1:9" ht="16.350000000000001" customHeight="1" x14ac:dyDescent="0.45">
      <c r="A2" s="170" t="s">
        <v>340</v>
      </c>
      <c r="B2" s="21"/>
      <c r="C2" s="21"/>
      <c r="D2" s="62"/>
      <c r="E2" s="21"/>
      <c r="F2" s="21"/>
      <c r="G2" s="21"/>
      <c r="H2" s="21"/>
      <c r="I2" s="21"/>
    </row>
    <row r="3" spans="1:9" ht="16.350000000000001" customHeight="1" x14ac:dyDescent="0.45">
      <c r="A3" s="21"/>
      <c r="B3" s="21"/>
      <c r="C3" s="21"/>
      <c r="D3" s="62"/>
      <c r="E3" s="21"/>
      <c r="F3" s="21"/>
      <c r="G3" s="21"/>
      <c r="H3" s="21"/>
      <c r="I3" s="21"/>
    </row>
    <row r="4" spans="1:9" ht="16.350000000000001" customHeight="1" x14ac:dyDescent="0.45">
      <c r="A4" s="363" t="s">
        <v>137</v>
      </c>
      <c r="B4" s="364"/>
      <c r="C4" s="364"/>
      <c r="D4" s="365"/>
      <c r="E4" s="21"/>
      <c r="F4" s="21"/>
      <c r="G4" s="21"/>
      <c r="H4" s="21"/>
      <c r="I4" s="21"/>
    </row>
    <row r="5" spans="1:9" ht="16.350000000000001" customHeight="1" x14ac:dyDescent="0.45">
      <c r="A5" s="55" t="s">
        <v>516</v>
      </c>
      <c r="B5" s="56"/>
      <c r="C5" s="56"/>
      <c r="D5" s="366">
        <f>'Unit Mix &amp; Rental Income'!E190</f>
        <v>0</v>
      </c>
      <c r="E5" s="21"/>
      <c r="F5" s="21"/>
      <c r="G5" s="21"/>
      <c r="H5" s="21"/>
      <c r="I5" s="21"/>
    </row>
    <row r="6" spans="1:9" ht="16.350000000000001" customHeight="1" x14ac:dyDescent="0.45">
      <c r="A6" s="21" t="s">
        <v>671</v>
      </c>
      <c r="B6" s="21"/>
      <c r="C6" s="21"/>
      <c r="D6" s="366">
        <f>'Unit Mix &amp; Rental Income'!I224</f>
        <v>0</v>
      </c>
      <c r="E6" s="21"/>
      <c r="F6" s="21"/>
      <c r="G6" s="21"/>
      <c r="H6" s="21"/>
      <c r="I6" s="21"/>
    </row>
    <row r="7" spans="1:9" ht="16.350000000000001" customHeight="1" x14ac:dyDescent="0.45">
      <c r="A7" s="21" t="s">
        <v>794</v>
      </c>
      <c r="B7" s="21"/>
      <c r="C7" s="21"/>
      <c r="D7" s="28">
        <v>0</v>
      </c>
      <c r="E7" s="21"/>
      <c r="F7" s="21"/>
      <c r="G7" s="21"/>
      <c r="H7" s="21"/>
      <c r="I7" s="21"/>
    </row>
    <row r="8" spans="1:9" ht="16.350000000000001" customHeight="1" x14ac:dyDescent="0.45">
      <c r="A8" s="21" t="s">
        <v>517</v>
      </c>
      <c r="B8" s="21"/>
      <c r="C8" s="21"/>
      <c r="D8" s="366">
        <f>'Unit Mix &amp; Rental Income'!J201</f>
        <v>0</v>
      </c>
      <c r="E8" s="21"/>
      <c r="F8" s="21"/>
      <c r="G8" s="21"/>
      <c r="H8" s="21"/>
      <c r="I8" s="21"/>
    </row>
    <row r="9" spans="1:9" ht="16.350000000000001" customHeight="1" x14ac:dyDescent="0.45">
      <c r="A9" s="21" t="s">
        <v>684</v>
      </c>
      <c r="B9" s="21"/>
      <c r="C9" s="21"/>
      <c r="D9" s="28">
        <v>0</v>
      </c>
      <c r="E9" s="21"/>
      <c r="F9" s="21"/>
      <c r="G9" s="21"/>
      <c r="H9" s="21"/>
      <c r="I9" s="21"/>
    </row>
    <row r="10" spans="1:9" ht="16.350000000000001" customHeight="1" x14ac:dyDescent="0.45">
      <c r="A10" s="21" t="s">
        <v>683</v>
      </c>
      <c r="B10" s="858" t="s">
        <v>712</v>
      </c>
      <c r="C10" s="859"/>
      <c r="D10" s="28">
        <v>0</v>
      </c>
      <c r="E10" s="21"/>
      <c r="F10" s="21"/>
      <c r="G10" s="21"/>
      <c r="H10" s="21"/>
      <c r="I10" s="21"/>
    </row>
    <row r="11" spans="1:9" ht="16.350000000000001" customHeight="1" x14ac:dyDescent="0.45">
      <c r="A11" s="21" t="s">
        <v>714</v>
      </c>
      <c r="B11" s="21"/>
      <c r="C11" s="21"/>
      <c r="D11" s="28">
        <v>0</v>
      </c>
      <c r="E11" s="21"/>
      <c r="F11" s="21"/>
      <c r="G11" s="21"/>
      <c r="H11" s="21"/>
      <c r="I11" s="21"/>
    </row>
    <row r="12" spans="1:9" ht="16.350000000000001" customHeight="1" x14ac:dyDescent="0.45">
      <c r="A12" s="33" t="s">
        <v>140</v>
      </c>
      <c r="B12" s="21"/>
      <c r="C12" s="21"/>
      <c r="D12" s="28">
        <v>0</v>
      </c>
      <c r="E12" s="21"/>
      <c r="F12" s="21"/>
      <c r="G12" s="21"/>
      <c r="H12" s="21"/>
      <c r="I12" s="21"/>
    </row>
    <row r="13" spans="1:9" ht="16.350000000000001" customHeight="1" x14ac:dyDescent="0.45">
      <c r="A13" s="63" t="s">
        <v>150</v>
      </c>
      <c r="B13" s="64"/>
      <c r="C13" s="64"/>
      <c r="D13" s="65">
        <f>SUM(D5:D12)</f>
        <v>0</v>
      </c>
      <c r="E13" s="21"/>
      <c r="F13" s="21"/>
      <c r="G13" s="21"/>
      <c r="H13" s="21"/>
      <c r="I13" s="21"/>
    </row>
    <row r="14" spans="1:9" ht="16.350000000000001" customHeight="1" x14ac:dyDescent="0.45">
      <c r="A14" s="21"/>
      <c r="B14" s="21"/>
      <c r="C14" s="21"/>
      <c r="D14" s="62"/>
      <c r="E14" s="21"/>
      <c r="F14" s="21"/>
      <c r="G14" s="21"/>
      <c r="H14" s="21"/>
      <c r="I14" s="21"/>
    </row>
    <row r="15" spans="1:9" ht="16.350000000000001" customHeight="1" x14ac:dyDescent="0.45">
      <c r="A15" s="363" t="s">
        <v>138</v>
      </c>
      <c r="B15" s="364"/>
      <c r="C15" s="364"/>
      <c r="D15" s="365"/>
      <c r="E15" s="21"/>
      <c r="F15" s="21"/>
      <c r="G15" s="21"/>
      <c r="H15" s="21"/>
      <c r="I15" s="21"/>
    </row>
    <row r="16" spans="1:9" ht="16.350000000000001" customHeight="1" x14ac:dyDescent="0.45">
      <c r="A16" s="55" t="s">
        <v>139</v>
      </c>
      <c r="B16" s="56"/>
      <c r="C16" s="66">
        <f>'Unit Mix &amp; Rental Income'!E232</f>
        <v>0.05</v>
      </c>
      <c r="D16" s="366">
        <f>(D5+D8)*C16</f>
        <v>0</v>
      </c>
      <c r="E16" s="21"/>
      <c r="F16" s="21"/>
      <c r="G16" s="21"/>
      <c r="H16" s="21"/>
      <c r="I16" s="21"/>
    </row>
    <row r="17" spans="1:9" ht="16.350000000000001" customHeight="1" x14ac:dyDescent="0.45">
      <c r="A17" s="33" t="s">
        <v>148</v>
      </c>
      <c r="B17" s="21"/>
      <c r="C17" s="67">
        <f>'Unit Mix &amp; Rental Income'!E232</f>
        <v>0.05</v>
      </c>
      <c r="D17" s="366">
        <f>D6*C17</f>
        <v>0</v>
      </c>
      <c r="E17" s="21"/>
      <c r="F17" s="21"/>
      <c r="G17" s="21"/>
      <c r="H17" s="21"/>
      <c r="I17" s="21"/>
    </row>
    <row r="18" spans="1:9" ht="16.350000000000001" customHeight="1" x14ac:dyDescent="0.45">
      <c r="A18" s="33" t="s">
        <v>149</v>
      </c>
      <c r="B18" s="21"/>
      <c r="C18" s="67">
        <f>'Unit Mix &amp; Rental Income'!E232</f>
        <v>0.05</v>
      </c>
      <c r="D18" s="366">
        <f>D12*C18</f>
        <v>0</v>
      </c>
      <c r="E18" s="21"/>
      <c r="F18" s="21"/>
      <c r="G18" s="21"/>
      <c r="H18" s="21"/>
      <c r="I18" s="21"/>
    </row>
    <row r="19" spans="1:9" ht="16.350000000000001" customHeight="1" x14ac:dyDescent="0.45">
      <c r="A19" s="63" t="s">
        <v>197</v>
      </c>
      <c r="B19" s="64"/>
      <c r="C19" s="64"/>
      <c r="D19" s="65">
        <f>SUM(D16:D18)</f>
        <v>0</v>
      </c>
      <c r="E19" s="21"/>
      <c r="F19" s="21"/>
      <c r="G19" s="21"/>
      <c r="H19" s="21"/>
      <c r="I19" s="21"/>
    </row>
    <row r="20" spans="1:9" ht="16.350000000000001" customHeight="1" x14ac:dyDescent="0.45">
      <c r="A20" s="51"/>
      <c r="B20" s="52"/>
      <c r="C20" s="52"/>
      <c r="D20" s="367"/>
      <c r="E20" s="21"/>
      <c r="F20" s="21"/>
      <c r="G20" s="21"/>
      <c r="H20" s="21"/>
      <c r="I20" s="21"/>
    </row>
    <row r="21" spans="1:9" ht="16.350000000000001" customHeight="1" x14ac:dyDescent="0.45">
      <c r="A21" s="368" t="s">
        <v>196</v>
      </c>
      <c r="B21" s="369"/>
      <c r="C21" s="370"/>
      <c r="D21" s="371">
        <f>D13-D19</f>
        <v>0</v>
      </c>
      <c r="E21" s="21"/>
      <c r="F21" s="21"/>
      <c r="G21" s="21"/>
      <c r="H21" s="21"/>
      <c r="I21" s="21"/>
    </row>
    <row r="22" spans="1:9" ht="16.350000000000001" customHeight="1" x14ac:dyDescent="0.45">
      <c r="A22" s="68"/>
      <c r="B22" s="68"/>
      <c r="C22" s="68"/>
      <c r="D22" s="372"/>
      <c r="E22" s="21"/>
      <c r="F22" s="21"/>
      <c r="G22" s="21"/>
      <c r="H22" s="21"/>
      <c r="I22" s="21"/>
    </row>
    <row r="23" spans="1:9" ht="16.350000000000001" customHeight="1" x14ac:dyDescent="0.45">
      <c r="A23" s="69" t="s">
        <v>338</v>
      </c>
      <c r="B23" s="14"/>
      <c r="C23" s="14"/>
      <c r="D23" s="373"/>
      <c r="E23" s="21"/>
      <c r="F23" s="21"/>
      <c r="G23" s="21"/>
      <c r="H23" s="21"/>
      <c r="I23" s="21"/>
    </row>
    <row r="24" spans="1:9" ht="16.350000000000001" customHeight="1" x14ac:dyDescent="0.45">
      <c r="A24" s="33"/>
      <c r="B24" s="21" t="s">
        <v>131</v>
      </c>
      <c r="C24" s="21" t="s">
        <v>339</v>
      </c>
      <c r="D24" s="70" t="s">
        <v>132</v>
      </c>
      <c r="E24" s="21"/>
      <c r="F24" s="21"/>
      <c r="G24" s="21"/>
      <c r="H24" s="21"/>
      <c r="I24" s="21"/>
    </row>
    <row r="25" spans="1:9" ht="16.350000000000001" customHeight="1" x14ac:dyDescent="0.45">
      <c r="A25" s="25" t="s">
        <v>133</v>
      </c>
      <c r="B25" s="25"/>
      <c r="C25" s="173"/>
      <c r="D25" s="71">
        <v>0</v>
      </c>
      <c r="E25" s="21"/>
      <c r="F25" s="21"/>
      <c r="G25" s="21"/>
      <c r="H25" s="21"/>
      <c r="I25" s="21"/>
    </row>
    <row r="26" spans="1:9" ht="16.350000000000001" customHeight="1" x14ac:dyDescent="0.45">
      <c r="A26" s="173" t="s">
        <v>134</v>
      </c>
      <c r="B26" s="25"/>
      <c r="C26" s="173"/>
      <c r="D26" s="71">
        <v>0</v>
      </c>
      <c r="E26" s="21"/>
      <c r="F26" s="21"/>
      <c r="G26" s="21"/>
      <c r="H26" s="21"/>
      <c r="I26" s="21"/>
    </row>
    <row r="27" spans="1:9" ht="16.350000000000001" customHeight="1" x14ac:dyDescent="0.45">
      <c r="A27" s="25" t="s">
        <v>135</v>
      </c>
      <c r="B27" s="25"/>
      <c r="C27" s="173"/>
      <c r="D27" s="71">
        <v>0</v>
      </c>
      <c r="E27" s="21"/>
      <c r="F27" s="21"/>
      <c r="G27" s="21"/>
      <c r="H27" s="21"/>
      <c r="I27" s="21"/>
    </row>
    <row r="28" spans="1:9" ht="16.350000000000001" customHeight="1" x14ac:dyDescent="0.45">
      <c r="A28" s="25" t="s">
        <v>543</v>
      </c>
      <c r="B28" s="25"/>
      <c r="C28" s="173"/>
      <c r="D28" s="71">
        <v>0</v>
      </c>
      <c r="E28" s="21"/>
      <c r="F28" s="21"/>
      <c r="G28" s="21"/>
      <c r="H28" s="21"/>
      <c r="I28" s="21"/>
    </row>
    <row r="29" spans="1:9" ht="16.350000000000001" customHeight="1" x14ac:dyDescent="0.45">
      <c r="A29" s="173" t="s">
        <v>713</v>
      </c>
      <c r="B29" s="25"/>
      <c r="C29" s="173"/>
      <c r="D29" s="71">
        <v>0</v>
      </c>
      <c r="E29" s="21"/>
      <c r="F29" s="21"/>
      <c r="G29" s="21"/>
      <c r="H29" s="21"/>
      <c r="I29" s="21"/>
    </row>
    <row r="30" spans="1:9" ht="16.350000000000001" customHeight="1" x14ac:dyDescent="0.45">
      <c r="A30" s="374" t="s">
        <v>337</v>
      </c>
      <c r="B30" s="20"/>
      <c r="C30" s="375"/>
      <c r="D30" s="376">
        <f>SUM(D25:D29)</f>
        <v>0</v>
      </c>
      <c r="E30" s="21"/>
      <c r="F30" s="21"/>
      <c r="G30" s="21"/>
      <c r="H30" s="21"/>
      <c r="I30" s="21"/>
    </row>
    <row r="31" spans="1:9" ht="16.350000000000001" customHeight="1" x14ac:dyDescent="0.45">
      <c r="A31" s="170" t="s">
        <v>136</v>
      </c>
      <c r="B31" s="171"/>
      <c r="C31" s="172"/>
      <c r="D31" s="72">
        <v>0</v>
      </c>
      <c r="E31" s="73" t="s">
        <v>401</v>
      </c>
      <c r="F31" s="21"/>
      <c r="G31" s="21"/>
      <c r="H31" s="21"/>
      <c r="I31" s="21"/>
    </row>
    <row r="32" spans="1:9" ht="16.350000000000001" customHeight="1" x14ac:dyDescent="0.45">
      <c r="A32" s="19" t="s">
        <v>336</v>
      </c>
      <c r="B32" s="20"/>
      <c r="C32" s="375"/>
      <c r="D32" s="377">
        <f>D30+D31</f>
        <v>0</v>
      </c>
      <c r="E32" s="21"/>
      <c r="F32" s="21"/>
      <c r="G32" s="21"/>
      <c r="H32" s="21"/>
      <c r="I32" s="21"/>
    </row>
    <row r="33" spans="1:15" ht="16.350000000000001" customHeight="1" x14ac:dyDescent="0.45">
      <c r="A33" s="21"/>
      <c r="B33" s="21"/>
      <c r="C33" s="21"/>
      <c r="D33" s="62"/>
      <c r="E33" s="21"/>
      <c r="F33" s="21"/>
      <c r="G33" s="21"/>
      <c r="H33" s="21"/>
      <c r="I33" s="21"/>
    </row>
    <row r="34" spans="1:15" ht="16.350000000000001" customHeight="1" x14ac:dyDescent="0.45">
      <c r="A34" s="69" t="s">
        <v>151</v>
      </c>
      <c r="B34" s="14"/>
      <c r="C34" s="14"/>
      <c r="D34" s="74"/>
      <c r="E34" s="60" t="s">
        <v>186</v>
      </c>
      <c r="F34" s="60" t="s">
        <v>13</v>
      </c>
      <c r="G34" s="21"/>
      <c r="H34" s="21"/>
      <c r="I34" s="21"/>
    </row>
    <row r="35" spans="1:15" ht="16.350000000000001" customHeight="1" x14ac:dyDescent="0.45">
      <c r="A35" s="378" t="s">
        <v>152</v>
      </c>
      <c r="B35" s="379"/>
      <c r="C35" s="379"/>
      <c r="D35" s="75">
        <v>0</v>
      </c>
      <c r="E35" s="221" t="e">
        <f>D35/'Unit Mix &amp; Rental Income'!$I$15</f>
        <v>#DIV/0!</v>
      </c>
      <c r="F35" s="77" t="e">
        <f>E35/12</f>
        <v>#DIV/0!</v>
      </c>
      <c r="G35" s="21"/>
      <c r="H35" s="21"/>
      <c r="I35" s="21"/>
    </row>
    <row r="36" spans="1:15" ht="16.350000000000001" customHeight="1" x14ac:dyDescent="0.45">
      <c r="A36" s="78" t="s">
        <v>153</v>
      </c>
      <c r="B36" s="79"/>
      <c r="C36" s="79"/>
      <c r="D36" s="75">
        <v>0</v>
      </c>
      <c r="E36" s="76" t="e">
        <f>D36/'Unit Mix &amp; Rental Income'!$I$15</f>
        <v>#DIV/0!</v>
      </c>
      <c r="F36" s="77" t="e">
        <f t="shared" ref="F36:F44" si="0">E36/12</f>
        <v>#DIV/0!</v>
      </c>
      <c r="G36" s="21"/>
      <c r="H36" s="21"/>
      <c r="I36" s="21"/>
    </row>
    <row r="37" spans="1:15" ht="16.350000000000001" customHeight="1" x14ac:dyDescent="0.45">
      <c r="A37" s="78" t="s">
        <v>154</v>
      </c>
      <c r="B37" s="79"/>
      <c r="C37" s="79"/>
      <c r="D37" s="75">
        <v>0</v>
      </c>
      <c r="E37" s="221" t="e">
        <f>D37/'Unit Mix &amp; Rental Income'!$I$15</f>
        <v>#DIV/0!</v>
      </c>
      <c r="F37" s="77" t="e">
        <f>E37/12</f>
        <v>#DIV/0!</v>
      </c>
      <c r="G37" s="21"/>
      <c r="H37" s="21"/>
      <c r="I37" s="21"/>
    </row>
    <row r="38" spans="1:15" ht="16.350000000000001" customHeight="1" x14ac:dyDescent="0.45">
      <c r="A38" s="78" t="s">
        <v>155</v>
      </c>
      <c r="B38" s="79"/>
      <c r="C38" s="79"/>
      <c r="D38" s="75">
        <v>0</v>
      </c>
      <c r="E38" s="221" t="e">
        <f>D38/'Unit Mix &amp; Rental Income'!$I$15</f>
        <v>#DIV/0!</v>
      </c>
      <c r="F38" s="77" t="e">
        <f t="shared" si="0"/>
        <v>#DIV/0!</v>
      </c>
      <c r="G38" s="21"/>
      <c r="H38" s="21"/>
      <c r="I38" s="21"/>
    </row>
    <row r="39" spans="1:15" ht="16.350000000000001" customHeight="1" x14ac:dyDescent="0.45">
      <c r="A39" s="78" t="s">
        <v>156</v>
      </c>
      <c r="B39" s="79"/>
      <c r="C39" s="79"/>
      <c r="D39" s="75">
        <v>0</v>
      </c>
      <c r="E39" s="221" t="e">
        <f>D39/'Unit Mix &amp; Rental Income'!$I$15</f>
        <v>#DIV/0!</v>
      </c>
      <c r="F39" s="77" t="e">
        <f>E39/12</f>
        <v>#DIV/0!</v>
      </c>
      <c r="G39" s="21"/>
      <c r="H39" s="21"/>
      <c r="I39" s="21"/>
    </row>
    <row r="40" spans="1:15" ht="16.350000000000001" customHeight="1" x14ac:dyDescent="0.45">
      <c r="A40" s="78" t="s">
        <v>157</v>
      </c>
      <c r="B40" s="79"/>
      <c r="C40" s="79"/>
      <c r="D40" s="75">
        <v>0</v>
      </c>
      <c r="E40" s="221" t="e">
        <f>D40/'Unit Mix &amp; Rental Income'!$I$15</f>
        <v>#DIV/0!</v>
      </c>
      <c r="F40" s="77" t="e">
        <f t="shared" si="0"/>
        <v>#DIV/0!</v>
      </c>
      <c r="G40" s="21"/>
      <c r="H40" s="21"/>
      <c r="I40" s="21"/>
    </row>
    <row r="41" spans="1:15" ht="16.350000000000001" customHeight="1" x14ac:dyDescent="0.45">
      <c r="A41" s="78" t="s">
        <v>158</v>
      </c>
      <c r="B41" s="79"/>
      <c r="C41" s="79"/>
      <c r="D41" s="75">
        <v>0</v>
      </c>
      <c r="E41" s="221" t="e">
        <f>D41/'Unit Mix &amp; Rental Income'!$I$15</f>
        <v>#DIV/0!</v>
      </c>
      <c r="F41" s="77" t="e">
        <f t="shared" si="0"/>
        <v>#DIV/0!</v>
      </c>
      <c r="G41" s="21"/>
      <c r="H41" s="21"/>
      <c r="I41" s="21"/>
    </row>
    <row r="42" spans="1:15" ht="16.350000000000001" customHeight="1" x14ac:dyDescent="0.45">
      <c r="A42" s="78" t="s">
        <v>159</v>
      </c>
      <c r="B42" s="79"/>
      <c r="C42" s="79"/>
      <c r="D42" s="75">
        <v>0</v>
      </c>
      <c r="E42" s="76" t="e">
        <f>D42/'Unit Mix &amp; Rental Income'!$I$15</f>
        <v>#DIV/0!</v>
      </c>
      <c r="F42" s="77" t="e">
        <f t="shared" si="0"/>
        <v>#DIV/0!</v>
      </c>
      <c r="G42" s="21"/>
      <c r="H42" s="21"/>
      <c r="I42" s="21"/>
    </row>
    <row r="43" spans="1:15" ht="16.350000000000001" customHeight="1" x14ac:dyDescent="0.45">
      <c r="A43" s="78" t="s">
        <v>160</v>
      </c>
      <c r="B43" s="79"/>
      <c r="C43" s="79"/>
      <c r="D43" s="75">
        <v>0</v>
      </c>
      <c r="E43" s="221" t="e">
        <f>D43/'Unit Mix &amp; Rental Income'!$I$15</f>
        <v>#DIV/0!</v>
      </c>
      <c r="F43" s="77" t="e">
        <f t="shared" si="0"/>
        <v>#DIV/0!</v>
      </c>
      <c r="G43" s="21"/>
      <c r="H43" s="21"/>
      <c r="I43" s="21"/>
    </row>
    <row r="44" spans="1:15" ht="16.350000000000001" customHeight="1" x14ac:dyDescent="0.45">
      <c r="A44" s="78" t="s">
        <v>637</v>
      </c>
      <c r="B44" s="79"/>
      <c r="C44" s="79"/>
      <c r="D44" s="75">
        <v>0</v>
      </c>
      <c r="E44" s="221" t="e">
        <f>D44/'Unit Mix &amp; Rental Income'!$I$15</f>
        <v>#DIV/0!</v>
      </c>
      <c r="F44" s="77" t="e">
        <f t="shared" si="0"/>
        <v>#DIV/0!</v>
      </c>
      <c r="G44" s="21"/>
      <c r="H44" s="21"/>
      <c r="I44" s="21"/>
    </row>
    <row r="45" spans="1:15" s="236" customFormat="1" ht="16.350000000000001" customHeight="1" x14ac:dyDescent="0.45">
      <c r="A45" s="80" t="s">
        <v>161</v>
      </c>
      <c r="B45" s="24"/>
      <c r="C45" s="24"/>
      <c r="D45" s="65">
        <f>SUM(D35:D44)</f>
        <v>0</v>
      </c>
      <c r="E45" s="81" t="e">
        <f>SUM(E35:E44)</f>
        <v>#DIV/0!</v>
      </c>
      <c r="F45" s="82" t="e">
        <f>SUM(F35:F44)</f>
        <v>#DIV/0!</v>
      </c>
      <c r="G45" s="68"/>
      <c r="H45" s="68"/>
      <c r="I45" s="68"/>
      <c r="J45" s="6"/>
      <c r="K45" s="6"/>
      <c r="L45" s="6"/>
      <c r="M45" s="6"/>
      <c r="N45" s="6"/>
      <c r="O45" s="6"/>
    </row>
    <row r="46" spans="1:15" s="6" customFormat="1" ht="16.350000000000001" customHeight="1" x14ac:dyDescent="0.45">
      <c r="A46" s="19"/>
      <c r="B46" s="20"/>
      <c r="C46" s="20"/>
      <c r="D46" s="83"/>
      <c r="E46" s="41"/>
      <c r="F46" s="68"/>
      <c r="G46" s="68"/>
      <c r="H46" s="68"/>
      <c r="I46" s="68"/>
    </row>
    <row r="47" spans="1:15" s="2" customFormat="1" ht="16.350000000000001" customHeight="1" x14ac:dyDescent="0.45">
      <c r="A47" s="69" t="s">
        <v>162</v>
      </c>
      <c r="B47" s="14"/>
      <c r="C47" s="14"/>
      <c r="D47" s="74"/>
      <c r="E47" s="60" t="s">
        <v>186</v>
      </c>
      <c r="F47" s="60" t="s">
        <v>13</v>
      </c>
      <c r="G47" s="21"/>
      <c r="H47" s="21"/>
      <c r="I47" s="21"/>
    </row>
    <row r="48" spans="1:15" ht="16.350000000000001" customHeight="1" x14ac:dyDescent="0.45">
      <c r="A48" s="78" t="s">
        <v>163</v>
      </c>
      <c r="B48" s="79"/>
      <c r="C48" s="79"/>
      <c r="D48" s="75">
        <v>0</v>
      </c>
      <c r="E48" s="32" t="e">
        <f>D48/'Unit Mix &amp; Rental Income'!$I$15</f>
        <v>#DIV/0!</v>
      </c>
      <c r="F48" s="84" t="e">
        <f>E48/12</f>
        <v>#DIV/0!</v>
      </c>
      <c r="G48" s="21"/>
      <c r="H48" s="21"/>
      <c r="I48" s="21"/>
    </row>
    <row r="49" spans="1:15" ht="16.350000000000001" customHeight="1" x14ac:dyDescent="0.45">
      <c r="A49" s="78" t="s">
        <v>164</v>
      </c>
      <c r="B49" s="79"/>
      <c r="C49" s="79"/>
      <c r="D49" s="75">
        <v>0</v>
      </c>
      <c r="E49" s="32" t="e">
        <f>D49/'Unit Mix &amp; Rental Income'!$I$15</f>
        <v>#DIV/0!</v>
      </c>
      <c r="F49" s="84" t="e">
        <f>E49/12</f>
        <v>#DIV/0!</v>
      </c>
      <c r="G49" s="21"/>
      <c r="H49" s="21"/>
      <c r="I49" s="21"/>
    </row>
    <row r="50" spans="1:15" ht="16.350000000000001" customHeight="1" x14ac:dyDescent="0.45">
      <c r="A50" s="78" t="s">
        <v>165</v>
      </c>
      <c r="B50" s="79"/>
      <c r="C50" s="79"/>
      <c r="D50" s="75">
        <v>0</v>
      </c>
      <c r="E50" s="32" t="e">
        <f>D50/'Unit Mix &amp; Rental Income'!$I$15</f>
        <v>#DIV/0!</v>
      </c>
      <c r="F50" s="84" t="e">
        <f>E50/12</f>
        <v>#DIV/0!</v>
      </c>
      <c r="G50" s="21"/>
      <c r="H50" s="21"/>
      <c r="I50" s="21"/>
    </row>
    <row r="51" spans="1:15" ht="16.350000000000001" customHeight="1" x14ac:dyDescent="0.45">
      <c r="A51" s="78" t="s">
        <v>166</v>
      </c>
      <c r="B51" s="79"/>
      <c r="C51" s="79"/>
      <c r="D51" s="75">
        <v>0</v>
      </c>
      <c r="E51" s="32" t="e">
        <f>D51/'Unit Mix &amp; Rental Income'!$I$15</f>
        <v>#DIV/0!</v>
      </c>
      <c r="F51" s="84" t="e">
        <f>E51/12</f>
        <v>#DIV/0!</v>
      </c>
      <c r="G51" s="21"/>
      <c r="H51" s="21"/>
      <c r="I51" s="21"/>
    </row>
    <row r="52" spans="1:15" ht="16.350000000000001" customHeight="1" x14ac:dyDescent="0.45">
      <c r="A52" s="78" t="s">
        <v>167</v>
      </c>
      <c r="B52" s="79"/>
      <c r="C52" s="79"/>
      <c r="D52" s="75">
        <v>0</v>
      </c>
      <c r="E52" s="32" t="e">
        <f>D52/'Unit Mix &amp; Rental Income'!$I$15</f>
        <v>#DIV/0!</v>
      </c>
      <c r="F52" s="84" t="e">
        <f>E52/12</f>
        <v>#DIV/0!</v>
      </c>
      <c r="G52" s="21"/>
      <c r="H52" s="21"/>
      <c r="I52" s="21"/>
    </row>
    <row r="53" spans="1:15" s="236" customFormat="1" ht="16.350000000000001" customHeight="1" x14ac:dyDescent="0.45">
      <c r="A53" s="63" t="s">
        <v>168</v>
      </c>
      <c r="B53" s="64"/>
      <c r="C53" s="64"/>
      <c r="D53" s="65">
        <f>SUM(D48:D52)</f>
        <v>0</v>
      </c>
      <c r="E53" s="81" t="e">
        <f>SUM(E48:E52)</f>
        <v>#DIV/0!</v>
      </c>
      <c r="F53" s="82" t="e">
        <f>SUM(F48:F52)</f>
        <v>#DIV/0!</v>
      </c>
      <c r="G53" s="68"/>
      <c r="H53" s="68"/>
      <c r="I53" s="68"/>
      <c r="J53" s="6"/>
      <c r="K53" s="6"/>
      <c r="L53" s="6"/>
      <c r="M53" s="6"/>
      <c r="N53" s="6"/>
      <c r="O53" s="6"/>
    </row>
    <row r="54" spans="1:15" s="236" customFormat="1" ht="16.350000000000001" customHeight="1" x14ac:dyDescent="0.45">
      <c r="A54" s="80"/>
      <c r="B54" s="24"/>
      <c r="C54" s="24"/>
      <c r="D54" s="85"/>
      <c r="E54" s="41"/>
      <c r="F54" s="68"/>
      <c r="G54" s="68"/>
      <c r="H54" s="68"/>
      <c r="I54" s="68"/>
      <c r="J54" s="6"/>
      <c r="K54" s="6"/>
      <c r="L54" s="6"/>
      <c r="M54" s="6"/>
      <c r="N54" s="6"/>
      <c r="O54" s="6"/>
    </row>
    <row r="55" spans="1:15" ht="16.350000000000001" customHeight="1" x14ac:dyDescent="0.45">
      <c r="A55" s="69" t="s">
        <v>169</v>
      </c>
      <c r="B55" s="14"/>
      <c r="C55" s="14"/>
      <c r="D55" s="74"/>
      <c r="E55" s="60" t="s">
        <v>186</v>
      </c>
      <c r="F55" s="60" t="s">
        <v>13</v>
      </c>
      <c r="G55" s="21"/>
      <c r="H55" s="21"/>
      <c r="I55" s="21"/>
    </row>
    <row r="56" spans="1:15" ht="16.350000000000001" customHeight="1" x14ac:dyDescent="0.45">
      <c r="A56" s="78" t="s">
        <v>170</v>
      </c>
      <c r="B56" s="79"/>
      <c r="C56" s="79"/>
      <c r="D56" s="75">
        <v>0</v>
      </c>
      <c r="E56" s="32" t="e">
        <f>D56/'Unit Mix &amp; Rental Income'!$I$15</f>
        <v>#DIV/0!</v>
      </c>
      <c r="F56" s="84" t="e">
        <f t="shared" ref="F56:F61" si="1">E56/12</f>
        <v>#DIV/0!</v>
      </c>
      <c r="G56" s="21"/>
      <c r="H56" s="21"/>
      <c r="I56" s="21"/>
    </row>
    <row r="57" spans="1:15" ht="16.350000000000001" customHeight="1" x14ac:dyDescent="0.45">
      <c r="A57" s="78" t="s">
        <v>171</v>
      </c>
      <c r="B57" s="79"/>
      <c r="C57" s="79"/>
      <c r="D57" s="75">
        <v>0</v>
      </c>
      <c r="E57" s="32" t="e">
        <f>D57/'Unit Mix &amp; Rental Income'!$I$15</f>
        <v>#DIV/0!</v>
      </c>
      <c r="F57" s="84" t="e">
        <f t="shared" si="1"/>
        <v>#DIV/0!</v>
      </c>
      <c r="G57" s="21"/>
      <c r="H57" s="21"/>
      <c r="I57" s="21"/>
    </row>
    <row r="58" spans="1:15" ht="16.350000000000001" customHeight="1" x14ac:dyDescent="0.45">
      <c r="A58" s="78" t="s">
        <v>172</v>
      </c>
      <c r="B58" s="79"/>
      <c r="C58" s="79"/>
      <c r="D58" s="75">
        <v>0</v>
      </c>
      <c r="E58" s="32" t="e">
        <f>D58/'Unit Mix &amp; Rental Income'!$I$15</f>
        <v>#DIV/0!</v>
      </c>
      <c r="F58" s="84" t="e">
        <f t="shared" si="1"/>
        <v>#DIV/0!</v>
      </c>
      <c r="G58" s="21"/>
      <c r="H58" s="21"/>
      <c r="I58" s="21"/>
    </row>
    <row r="59" spans="1:15" ht="16.350000000000001" customHeight="1" x14ac:dyDescent="0.45">
      <c r="A59" s="78" t="s">
        <v>173</v>
      </c>
      <c r="B59" s="79"/>
      <c r="C59" s="79"/>
      <c r="D59" s="75">
        <v>0</v>
      </c>
      <c r="E59" s="32" t="e">
        <f>D59/'Unit Mix &amp; Rental Income'!$I$15</f>
        <v>#DIV/0!</v>
      </c>
      <c r="F59" s="84" t="e">
        <f t="shared" si="1"/>
        <v>#DIV/0!</v>
      </c>
      <c r="G59" s="21"/>
      <c r="H59" s="21"/>
      <c r="I59" s="21"/>
    </row>
    <row r="60" spans="1:15" ht="16.350000000000001" customHeight="1" x14ac:dyDescent="0.45">
      <c r="A60" s="78" t="s">
        <v>411</v>
      </c>
      <c r="B60" s="79"/>
      <c r="C60" s="79"/>
      <c r="D60" s="75">
        <v>0</v>
      </c>
      <c r="E60" s="32" t="e">
        <f>D60/'Unit Mix &amp; Rental Income'!$I$15</f>
        <v>#DIV/0!</v>
      </c>
      <c r="F60" s="84" t="e">
        <f t="shared" si="1"/>
        <v>#DIV/0!</v>
      </c>
      <c r="G60" s="21"/>
      <c r="H60" s="21"/>
      <c r="I60" s="21"/>
    </row>
    <row r="61" spans="1:15" ht="16.350000000000001" customHeight="1" x14ac:dyDescent="0.45">
      <c r="A61" s="78" t="s">
        <v>174</v>
      </c>
      <c r="B61" s="79"/>
      <c r="C61" s="79"/>
      <c r="D61" s="75">
        <v>0</v>
      </c>
      <c r="E61" s="32" t="e">
        <f>D61/'Unit Mix &amp; Rental Income'!$I$15</f>
        <v>#DIV/0!</v>
      </c>
      <c r="F61" s="82" t="e">
        <f t="shared" si="1"/>
        <v>#DIV/0!</v>
      </c>
      <c r="G61" s="21"/>
      <c r="H61" s="21"/>
      <c r="I61" s="21"/>
    </row>
    <row r="62" spans="1:15" s="236" customFormat="1" ht="16.350000000000001" customHeight="1" x14ac:dyDescent="0.45">
      <c r="A62" s="63" t="s">
        <v>175</v>
      </c>
      <c r="B62" s="64"/>
      <c r="C62" s="64"/>
      <c r="D62" s="65">
        <f>SUM(D56:D61)</f>
        <v>0</v>
      </c>
      <c r="E62" s="81" t="e">
        <f>SUM(E56:E61)</f>
        <v>#DIV/0!</v>
      </c>
      <c r="F62" s="82" t="e">
        <f>SUM(F56:F61)</f>
        <v>#DIV/0!</v>
      </c>
      <c r="G62" s="68"/>
      <c r="H62" s="68"/>
      <c r="I62" s="68"/>
      <c r="J62" s="6"/>
      <c r="K62" s="6"/>
      <c r="L62" s="6"/>
      <c r="M62" s="6"/>
      <c r="N62" s="6"/>
      <c r="O62" s="6"/>
    </row>
    <row r="63" spans="1:15" s="236" customFormat="1" ht="16.350000000000001" customHeight="1" x14ac:dyDescent="0.45">
      <c r="A63" s="80"/>
      <c r="B63" s="24"/>
      <c r="C63" s="24"/>
      <c r="D63" s="85"/>
      <c r="E63" s="41"/>
      <c r="F63" s="68"/>
      <c r="G63" s="68"/>
      <c r="H63" s="68"/>
      <c r="I63" s="68"/>
      <c r="J63" s="6"/>
      <c r="K63" s="6"/>
      <c r="L63" s="6"/>
      <c r="M63" s="6"/>
      <c r="N63" s="6"/>
      <c r="O63" s="6"/>
    </row>
    <row r="64" spans="1:15" ht="16.350000000000001" customHeight="1" x14ac:dyDescent="0.45">
      <c r="A64" s="69" t="s">
        <v>176</v>
      </c>
      <c r="B64" s="14"/>
      <c r="C64" s="14"/>
      <c r="D64" s="74"/>
      <c r="E64" s="60" t="s">
        <v>186</v>
      </c>
      <c r="F64" s="60" t="s">
        <v>13</v>
      </c>
      <c r="G64" s="21"/>
      <c r="H64" s="21"/>
      <c r="I64" s="21"/>
    </row>
    <row r="65" spans="1:27" ht="16.350000000000001" customHeight="1" x14ac:dyDescent="0.45">
      <c r="A65" s="78" t="s">
        <v>177</v>
      </c>
      <c r="B65" s="79"/>
      <c r="C65" s="79"/>
      <c r="D65" s="75">
        <v>0</v>
      </c>
      <c r="E65" s="32" t="e">
        <f>D65/'Unit Mix &amp; Rental Income'!$I$15</f>
        <v>#DIV/0!</v>
      </c>
      <c r="F65" s="84" t="e">
        <f>E65/12</f>
        <v>#DIV/0!</v>
      </c>
      <c r="G65" s="21"/>
      <c r="H65" s="21"/>
      <c r="I65" s="21"/>
    </row>
    <row r="66" spans="1:27" ht="16.350000000000001" customHeight="1" x14ac:dyDescent="0.45">
      <c r="A66" s="78" t="s">
        <v>178</v>
      </c>
      <c r="B66" s="79"/>
      <c r="C66" s="79"/>
      <c r="D66" s="75">
        <v>0</v>
      </c>
      <c r="E66" s="32" t="e">
        <f>D66/'Unit Mix &amp; Rental Income'!$I$15</f>
        <v>#DIV/0!</v>
      </c>
      <c r="F66" s="84" t="e">
        <f>E66/12</f>
        <v>#DIV/0!</v>
      </c>
      <c r="G66" s="21"/>
      <c r="H66" s="21"/>
      <c r="I66" s="21"/>
    </row>
    <row r="67" spans="1:27" ht="16.350000000000001" customHeight="1" x14ac:dyDescent="0.45">
      <c r="A67" s="78" t="s">
        <v>179</v>
      </c>
      <c r="B67" s="79"/>
      <c r="C67" s="79"/>
      <c r="D67" s="75">
        <v>0</v>
      </c>
      <c r="E67" s="32" t="e">
        <f>D67/'Unit Mix &amp; Rental Income'!$I$15</f>
        <v>#DIV/0!</v>
      </c>
      <c r="F67" s="84" t="e">
        <f>E67/12</f>
        <v>#DIV/0!</v>
      </c>
      <c r="G67" s="21"/>
      <c r="H67" s="21"/>
      <c r="I67" s="21"/>
    </row>
    <row r="68" spans="1:27" ht="16.350000000000001" customHeight="1" x14ac:dyDescent="0.45">
      <c r="A68" s="78" t="s">
        <v>180</v>
      </c>
      <c r="B68" s="79"/>
      <c r="C68" s="79"/>
      <c r="D68" s="75">
        <v>0</v>
      </c>
      <c r="E68" s="32" t="e">
        <f>D68/'Unit Mix &amp; Rental Income'!$I$15</f>
        <v>#DIV/0!</v>
      </c>
      <c r="F68" s="84" t="e">
        <f>E68/12</f>
        <v>#DIV/0!</v>
      </c>
      <c r="G68" s="21"/>
      <c r="H68" s="21"/>
      <c r="I68" s="21"/>
    </row>
    <row r="69" spans="1:27" ht="16.350000000000001" customHeight="1" x14ac:dyDescent="0.45">
      <c r="A69" s="78" t="s">
        <v>181</v>
      </c>
      <c r="B69" s="79"/>
      <c r="C69" s="79"/>
      <c r="D69" s="75">
        <v>0</v>
      </c>
      <c r="E69" s="32" t="e">
        <f>D69/'Unit Mix &amp; Rental Income'!$I$15</f>
        <v>#DIV/0!</v>
      </c>
      <c r="F69" s="84" t="e">
        <f>E69/12</f>
        <v>#DIV/0!</v>
      </c>
      <c r="G69" s="21"/>
      <c r="H69" s="21"/>
      <c r="I69" s="21"/>
    </row>
    <row r="70" spans="1:27" s="236" customFormat="1" ht="16.350000000000001" customHeight="1" x14ac:dyDescent="0.45">
      <c r="A70" s="63" t="s">
        <v>182</v>
      </c>
      <c r="B70" s="64"/>
      <c r="C70" s="64"/>
      <c r="D70" s="65">
        <f>SUM(D65:D69)</f>
        <v>0</v>
      </c>
      <c r="E70" s="81" t="e">
        <f>SUM(E65:E69)</f>
        <v>#DIV/0!</v>
      </c>
      <c r="F70" s="84" t="e">
        <f>SUM(F65:F69)</f>
        <v>#DIV/0!</v>
      </c>
      <c r="G70" s="68"/>
      <c r="H70" s="68"/>
      <c r="I70" s="68"/>
      <c r="J70" s="6"/>
      <c r="K70" s="6"/>
      <c r="L70" s="6"/>
      <c r="M70" s="6"/>
      <c r="N70" s="6"/>
      <c r="O70" s="6"/>
    </row>
    <row r="71" spans="1:27" s="236" customFormat="1" ht="16.350000000000001" customHeight="1" x14ac:dyDescent="0.45">
      <c r="A71" s="80"/>
      <c r="B71" s="24"/>
      <c r="C71" s="24"/>
      <c r="D71" s="86"/>
      <c r="E71" s="41"/>
      <c r="F71" s="68"/>
      <c r="G71" s="68"/>
      <c r="H71" s="68"/>
      <c r="I71" s="68"/>
      <c r="J71" s="6"/>
      <c r="K71" s="6"/>
      <c r="L71" s="6"/>
      <c r="M71" s="6"/>
      <c r="N71" s="6"/>
      <c r="O71" s="6"/>
    </row>
    <row r="72" spans="1:27" s="236" customFormat="1" ht="16.350000000000001" customHeight="1" x14ac:dyDescent="0.45">
      <c r="A72" s="22" t="s">
        <v>198</v>
      </c>
      <c r="B72" s="23"/>
      <c r="C72" s="23"/>
      <c r="D72" s="87">
        <f>D32+D45+D53+D62+D70</f>
        <v>0</v>
      </c>
      <c r="E72" s="87" t="e">
        <f>E32+E45+E53+E62+E70</f>
        <v>#DIV/0!</v>
      </c>
      <c r="F72" s="87" t="e">
        <f>F32+F45+F53+F62+F70</f>
        <v>#DIV/0!</v>
      </c>
      <c r="G72" s="68"/>
      <c r="H72" s="68"/>
      <c r="I72" s="68"/>
      <c r="J72" s="6"/>
      <c r="K72" s="6"/>
      <c r="L72" s="6"/>
      <c r="M72" s="6"/>
      <c r="N72" s="6"/>
      <c r="O72" s="6"/>
    </row>
    <row r="73" spans="1:27" ht="16.350000000000001" customHeight="1" x14ac:dyDescent="0.45">
      <c r="A73" s="55"/>
      <c r="B73" s="56"/>
      <c r="C73" s="56"/>
      <c r="D73" s="88"/>
      <c r="E73" s="32"/>
      <c r="F73" s="21"/>
      <c r="G73" s="89"/>
      <c r="H73" s="21"/>
      <c r="I73" s="21"/>
    </row>
    <row r="74" spans="1:27" ht="16.350000000000001" customHeight="1" x14ac:dyDescent="0.45">
      <c r="A74" s="69" t="s">
        <v>183</v>
      </c>
      <c r="B74" s="14"/>
      <c r="C74" s="14"/>
      <c r="D74" s="74"/>
      <c r="E74" s="60" t="s">
        <v>186</v>
      </c>
      <c r="F74" s="60" t="s">
        <v>13</v>
      </c>
      <c r="G74" s="21"/>
      <c r="H74" s="157"/>
      <c r="I74" s="21"/>
    </row>
    <row r="75" spans="1:27" ht="16.350000000000001" customHeight="1" x14ac:dyDescent="0.45">
      <c r="A75" s="78" t="s">
        <v>184</v>
      </c>
      <c r="B75" s="79"/>
      <c r="C75" s="90"/>
      <c r="D75" s="75">
        <v>0</v>
      </c>
      <c r="E75" s="158" t="e">
        <f>D75/'Unit Mix &amp; Rental Income'!$I$15</f>
        <v>#DIV/0!</v>
      </c>
      <c r="F75" s="84" t="e">
        <f>E75/12</f>
        <v>#DIV/0!</v>
      </c>
      <c r="G75" s="21"/>
      <c r="H75" s="21"/>
      <c r="I75" s="21"/>
      <c r="AA75" s="237"/>
    </row>
    <row r="76" spans="1:27" ht="16.350000000000001" customHeight="1" x14ac:dyDescent="0.45">
      <c r="A76" s="78" t="s">
        <v>185</v>
      </c>
      <c r="B76" s="79"/>
      <c r="C76" s="79"/>
      <c r="D76" s="75">
        <v>0</v>
      </c>
      <c r="E76" s="158" t="e">
        <f>D76/'Unit Mix &amp; Rental Income'!$I$15</f>
        <v>#DIV/0!</v>
      </c>
      <c r="F76" s="84" t="e">
        <f>E76/12</f>
        <v>#DIV/0!</v>
      </c>
      <c r="G76" s="21"/>
      <c r="H76" s="21"/>
      <c r="I76" s="21"/>
      <c r="AA76" s="237"/>
    </row>
    <row r="77" spans="1:27" ht="16.350000000000001" customHeight="1" x14ac:dyDescent="0.45">
      <c r="A77" s="78" t="s">
        <v>185</v>
      </c>
      <c r="B77" s="79"/>
      <c r="C77" s="79"/>
      <c r="D77" s="75">
        <v>0</v>
      </c>
      <c r="E77" s="158" t="e">
        <f>D77/'Unit Mix &amp; Rental Income'!$I$15</f>
        <v>#DIV/0!</v>
      </c>
      <c r="F77" s="84" t="e">
        <f>E77/12</f>
        <v>#DIV/0!</v>
      </c>
      <c r="G77" s="21"/>
      <c r="H77" s="21"/>
      <c r="I77" s="21"/>
    </row>
    <row r="78" spans="1:27" s="236" customFormat="1" ht="16.350000000000001" customHeight="1" x14ac:dyDescent="0.45">
      <c r="A78" s="63" t="s">
        <v>187</v>
      </c>
      <c r="B78" s="64"/>
      <c r="C78" s="64"/>
      <c r="D78" s="65">
        <f>SUM(D75:D77)</f>
        <v>0</v>
      </c>
      <c r="E78" s="81" t="e">
        <f>SUM(E75:E77)</f>
        <v>#DIV/0!</v>
      </c>
      <c r="F78" s="84" t="e">
        <f>SUM(F75:F77)</f>
        <v>#DIV/0!</v>
      </c>
      <c r="G78" s="68"/>
      <c r="H78" s="68"/>
      <c r="I78" s="68"/>
      <c r="J78" s="6"/>
      <c r="K78" s="6"/>
      <c r="L78" s="6"/>
      <c r="M78" s="6"/>
      <c r="N78" s="6"/>
      <c r="O78" s="6"/>
    </row>
    <row r="79" spans="1:27" ht="16.350000000000001" customHeight="1" x14ac:dyDescent="0.45">
      <c r="A79" s="33"/>
      <c r="B79" s="21"/>
      <c r="C79" s="21"/>
      <c r="D79" s="70"/>
      <c r="E79" s="32"/>
      <c r="F79" s="21"/>
      <c r="G79" s="21"/>
      <c r="H79" s="21"/>
      <c r="I79" s="21"/>
    </row>
    <row r="80" spans="1:27" ht="16.350000000000001" customHeight="1" x14ac:dyDescent="0.45">
      <c r="A80" s="19" t="s">
        <v>188</v>
      </c>
      <c r="B80" s="20"/>
      <c r="C80" s="20"/>
      <c r="D80" s="91">
        <f>D21-D72-D78</f>
        <v>0</v>
      </c>
      <c r="E80" s="32"/>
      <c r="F80" s="21"/>
      <c r="G80" s="21"/>
      <c r="H80" s="21"/>
      <c r="I80" s="21"/>
    </row>
    <row r="81" spans="1:15" ht="16.350000000000001" customHeight="1" x14ac:dyDescent="0.45">
      <c r="A81" s="33"/>
      <c r="B81" s="21"/>
      <c r="C81" s="21"/>
      <c r="D81" s="70"/>
      <c r="E81" s="32"/>
      <c r="F81" s="21"/>
      <c r="G81" s="21"/>
      <c r="H81" s="21"/>
      <c r="I81" s="21"/>
    </row>
    <row r="82" spans="1:15" ht="16.350000000000001" customHeight="1" x14ac:dyDescent="0.45">
      <c r="A82" s="69" t="s">
        <v>189</v>
      </c>
      <c r="B82" s="14"/>
      <c r="C82" s="14"/>
      <c r="D82" s="74"/>
      <c r="E82" s="60" t="s">
        <v>186</v>
      </c>
      <c r="F82" s="60" t="s">
        <v>13</v>
      </c>
      <c r="G82" s="21"/>
      <c r="H82" s="21"/>
      <c r="I82" s="21"/>
    </row>
    <row r="83" spans="1:15" ht="16.350000000000001" customHeight="1" x14ac:dyDescent="0.45">
      <c r="A83" s="78" t="s">
        <v>190</v>
      </c>
      <c r="B83" s="79"/>
      <c r="C83" s="79"/>
      <c r="D83" s="75">
        <v>0</v>
      </c>
      <c r="E83" s="32" t="e">
        <f>D83/'Unit Mix &amp; Rental Income'!$I$15</f>
        <v>#DIV/0!</v>
      </c>
      <c r="F83" s="84" t="e">
        <f>E83/12</f>
        <v>#DIV/0!</v>
      </c>
      <c r="G83" s="21"/>
      <c r="H83" s="21"/>
      <c r="I83" s="21"/>
    </row>
    <row r="84" spans="1:15" ht="16.350000000000001" customHeight="1" x14ac:dyDescent="0.45">
      <c r="A84" s="78" t="s">
        <v>412</v>
      </c>
      <c r="B84" s="79"/>
      <c r="C84" s="79"/>
      <c r="D84" s="75">
        <v>0</v>
      </c>
      <c r="E84" s="32" t="e">
        <f>D84/'Unit Mix &amp; Rental Income'!$I$15</f>
        <v>#DIV/0!</v>
      </c>
      <c r="F84" s="84" t="e">
        <f>E84/12</f>
        <v>#DIV/0!</v>
      </c>
      <c r="G84" s="21"/>
      <c r="H84" s="21"/>
      <c r="I84" s="21"/>
    </row>
    <row r="85" spans="1:15" ht="16.350000000000001" customHeight="1" x14ac:dyDescent="0.45">
      <c r="A85" s="92" t="s">
        <v>15</v>
      </c>
      <c r="B85" s="93"/>
      <c r="C85" s="93"/>
      <c r="D85" s="75">
        <v>0</v>
      </c>
      <c r="E85" s="32" t="e">
        <f>D85/'Unit Mix &amp; Rental Income'!$I$15</f>
        <v>#DIV/0!</v>
      </c>
      <c r="F85" s="84" t="e">
        <f>E85/12</f>
        <v>#DIV/0!</v>
      </c>
      <c r="G85" s="21"/>
      <c r="H85" s="21"/>
      <c r="I85" s="21"/>
    </row>
    <row r="86" spans="1:15" ht="16.350000000000001" customHeight="1" x14ac:dyDescent="0.45">
      <c r="A86" s="92" t="s">
        <v>4</v>
      </c>
      <c r="B86" s="93"/>
      <c r="C86" s="93"/>
      <c r="D86" s="75">
        <v>0</v>
      </c>
      <c r="E86" s="32" t="e">
        <f>D86/'Unit Mix &amp; Rental Income'!$I$15</f>
        <v>#DIV/0!</v>
      </c>
      <c r="F86" s="84" t="e">
        <f>E86/12</f>
        <v>#DIV/0!</v>
      </c>
      <c r="G86" s="21"/>
      <c r="H86" s="21"/>
      <c r="I86" s="21"/>
    </row>
    <row r="87" spans="1:15" ht="16.350000000000001" customHeight="1" x14ac:dyDescent="0.45">
      <c r="A87" s="382" t="s">
        <v>191</v>
      </c>
      <c r="B87" s="383"/>
      <c r="C87" s="383"/>
      <c r="D87" s="65">
        <f>SUM(D83:D86)</f>
        <v>0</v>
      </c>
      <c r="E87" s="81" t="e">
        <f>SUM(E83:E86)</f>
        <v>#DIV/0!</v>
      </c>
      <c r="F87" s="84" t="e">
        <f>SUM(F83:F86)</f>
        <v>#DIV/0!</v>
      </c>
      <c r="G87" s="21"/>
      <c r="H87" s="21"/>
      <c r="I87" s="21"/>
    </row>
    <row r="88" spans="1:15" ht="16.350000000000001" customHeight="1" x14ac:dyDescent="0.45">
      <c r="A88" s="382"/>
      <c r="B88" s="383"/>
      <c r="C88" s="383"/>
      <c r="D88" s="384"/>
      <c r="E88" s="81"/>
      <c r="F88" s="380"/>
      <c r="G88" s="21"/>
      <c r="H88" s="21"/>
      <c r="I88" s="21"/>
    </row>
    <row r="89" spans="1:15" ht="16.350000000000001" hidden="1" customHeight="1" x14ac:dyDescent="0.45">
      <c r="A89" s="69" t="s">
        <v>539</v>
      </c>
      <c r="B89" s="14"/>
      <c r="C89" s="14"/>
      <c r="D89" s="74"/>
      <c r="E89" s="60" t="s">
        <v>186</v>
      </c>
      <c r="F89" s="60" t="s">
        <v>13</v>
      </c>
      <c r="G89" s="21"/>
      <c r="H89" s="21"/>
      <c r="I89" s="21"/>
    </row>
    <row r="90" spans="1:15" ht="16.350000000000001" hidden="1" customHeight="1" x14ac:dyDescent="0.45">
      <c r="A90" s="78" t="s">
        <v>462</v>
      </c>
      <c r="B90" s="79"/>
      <c r="C90" s="79"/>
      <c r="D90" s="238">
        <v>0</v>
      </c>
      <c r="E90" s="381" t="e">
        <f>D90/'Unit Mix &amp; Rental Income'!#REF!</f>
        <v>#REF!</v>
      </c>
      <c r="F90" s="84" t="e">
        <f>E90/12</f>
        <v>#REF!</v>
      </c>
      <c r="G90" s="21"/>
      <c r="H90" s="21"/>
      <c r="I90" s="21"/>
    </row>
    <row r="91" spans="1:15" ht="16.350000000000001" customHeight="1" x14ac:dyDescent="0.45">
      <c r="A91" s="51"/>
      <c r="B91" s="52"/>
      <c r="C91" s="52"/>
      <c r="D91" s="385"/>
      <c r="E91" s="32"/>
      <c r="F91" s="21"/>
      <c r="G91" s="21"/>
      <c r="H91" s="21"/>
      <c r="I91" s="21"/>
    </row>
    <row r="92" spans="1:15" s="236" customFormat="1" ht="16.350000000000001" customHeight="1" x14ac:dyDescent="0.45">
      <c r="A92" s="19" t="s">
        <v>192</v>
      </c>
      <c r="B92" s="20"/>
      <c r="C92" s="375"/>
      <c r="D92" s="386">
        <f>D80-D87-D90</f>
        <v>0</v>
      </c>
      <c r="E92" s="32" t="e">
        <f>D92/'Unit Mix &amp; Rental Income'!$I$15</f>
        <v>#DIV/0!</v>
      </c>
      <c r="F92" s="84" t="e">
        <f>E92/12</f>
        <v>#DIV/0!</v>
      </c>
      <c r="G92" s="68"/>
      <c r="H92" s="68"/>
      <c r="I92" s="68"/>
      <c r="J92" s="6"/>
      <c r="K92" s="6"/>
      <c r="L92" s="6"/>
      <c r="M92" s="6"/>
      <c r="N92" s="6"/>
      <c r="O92" s="6"/>
    </row>
    <row r="93" spans="1:15" ht="16.350000000000001" customHeight="1" x14ac:dyDescent="0.45">
      <c r="A93" s="21"/>
      <c r="B93" s="21"/>
      <c r="C93" s="21"/>
      <c r="D93" s="62"/>
      <c r="E93" s="21"/>
      <c r="F93" s="21"/>
      <c r="G93" s="21"/>
      <c r="H93" s="21"/>
      <c r="I93" s="21"/>
    </row>
    <row r="94" spans="1:15" ht="16.350000000000001" customHeight="1" x14ac:dyDescent="0.45">
      <c r="A94" s="387" t="s">
        <v>368</v>
      </c>
      <c r="B94" s="171"/>
      <c r="C94" s="171"/>
      <c r="D94" s="158" t="e">
        <f>(D72-(D65+D44+D28))/'Unit Mix &amp; Rental Income'!F15</f>
        <v>#DIV/0!</v>
      </c>
      <c r="E94" s="21"/>
      <c r="F94" s="21"/>
      <c r="G94" s="21"/>
      <c r="H94" s="21"/>
      <c r="I94" s="21"/>
    </row>
    <row r="95" spans="1:15" ht="16.350000000000001" customHeight="1" x14ac:dyDescent="0.45">
      <c r="A95" s="387" t="s">
        <v>451</v>
      </c>
      <c r="B95" s="171"/>
      <c r="C95" s="171"/>
      <c r="D95" s="366" t="e">
        <f>D94/12</f>
        <v>#DIV/0!</v>
      </c>
      <c r="E95" s="21"/>
      <c r="F95" s="21"/>
      <c r="G95" s="21"/>
      <c r="H95" s="21"/>
      <c r="I95" s="21"/>
    </row>
    <row r="96" spans="1:15" x14ac:dyDescent="0.45">
      <c r="A96" s="2"/>
      <c r="B96" s="2"/>
      <c r="C96" s="2"/>
      <c r="D96" s="3"/>
      <c r="E96" s="2"/>
      <c r="F96" s="2"/>
    </row>
    <row r="97" spans="1:6" ht="15.75" x14ac:dyDescent="0.45">
      <c r="A97" s="552" t="s">
        <v>668</v>
      </c>
      <c r="B97" s="553"/>
      <c r="C97" s="553"/>
      <c r="D97" s="553"/>
      <c r="E97" s="553"/>
      <c r="F97" s="554"/>
    </row>
    <row r="98" spans="1:6" x14ac:dyDescent="0.45">
      <c r="A98" s="857"/>
      <c r="B98" s="857"/>
      <c r="C98" s="857"/>
      <c r="D98" s="857"/>
      <c r="E98" s="857"/>
      <c r="F98" s="857"/>
    </row>
    <row r="99" spans="1:6" x14ac:dyDescent="0.45">
      <c r="A99" s="857"/>
      <c r="B99" s="857"/>
      <c r="C99" s="857"/>
      <c r="D99" s="857"/>
      <c r="E99" s="857"/>
      <c r="F99" s="857"/>
    </row>
    <row r="100" spans="1:6" x14ac:dyDescent="0.45">
      <c r="A100" s="857"/>
      <c r="B100" s="857"/>
      <c r="C100" s="857"/>
      <c r="D100" s="857"/>
      <c r="E100" s="857"/>
      <c r="F100" s="857"/>
    </row>
    <row r="101" spans="1:6" x14ac:dyDescent="0.45">
      <c r="A101" s="857"/>
      <c r="B101" s="857"/>
      <c r="C101" s="857"/>
      <c r="D101" s="857"/>
      <c r="E101" s="857"/>
      <c r="F101" s="857"/>
    </row>
    <row r="102" spans="1:6" x14ac:dyDescent="0.45">
      <c r="A102" s="857"/>
      <c r="B102" s="857"/>
      <c r="C102" s="857"/>
      <c r="D102" s="857"/>
      <c r="E102" s="857"/>
      <c r="F102" s="857"/>
    </row>
    <row r="103" spans="1:6" x14ac:dyDescent="0.45">
      <c r="A103" s="857"/>
      <c r="B103" s="857"/>
      <c r="C103" s="857"/>
      <c r="D103" s="857"/>
      <c r="E103" s="857"/>
      <c r="F103" s="857"/>
    </row>
    <row r="104" spans="1:6" x14ac:dyDescent="0.45">
      <c r="A104" s="857"/>
      <c r="B104" s="857"/>
      <c r="C104" s="857"/>
      <c r="D104" s="857"/>
      <c r="E104" s="857"/>
      <c r="F104" s="857"/>
    </row>
    <row r="105" spans="1:6" x14ac:dyDescent="0.45">
      <c r="A105" s="857"/>
      <c r="B105" s="857"/>
      <c r="C105" s="857"/>
      <c r="D105" s="857"/>
      <c r="E105" s="857"/>
      <c r="F105" s="857"/>
    </row>
    <row r="106" spans="1:6" s="2" customFormat="1" x14ac:dyDescent="0.45">
      <c r="D106" s="3"/>
    </row>
    <row r="107" spans="1:6" s="2" customFormat="1" ht="47.25" customHeight="1" x14ac:dyDescent="0.45">
      <c r="A107" s="520" t="s">
        <v>795</v>
      </c>
      <c r="B107" s="536"/>
      <c r="C107" s="536"/>
      <c r="D107" s="536"/>
      <c r="E107" s="536"/>
      <c r="F107" s="537"/>
    </row>
    <row r="108" spans="1:6" s="2" customFormat="1" x14ac:dyDescent="0.45">
      <c r="A108" s="857"/>
      <c r="B108" s="857"/>
      <c r="C108" s="857"/>
      <c r="D108" s="857"/>
      <c r="E108" s="857"/>
      <c r="F108" s="857"/>
    </row>
    <row r="109" spans="1:6" s="2" customFormat="1" x14ac:dyDescent="0.45">
      <c r="A109" s="857"/>
      <c r="B109" s="857"/>
      <c r="C109" s="857"/>
      <c r="D109" s="857"/>
      <c r="E109" s="857"/>
      <c r="F109" s="857"/>
    </row>
    <row r="110" spans="1:6" s="2" customFormat="1" x14ac:dyDescent="0.45">
      <c r="A110" s="857"/>
      <c r="B110" s="857"/>
      <c r="C110" s="857"/>
      <c r="D110" s="857"/>
      <c r="E110" s="857"/>
      <c r="F110" s="857"/>
    </row>
    <row r="111" spans="1:6" s="2" customFormat="1" x14ac:dyDescent="0.45">
      <c r="A111" s="857"/>
      <c r="B111" s="857"/>
      <c r="C111" s="857"/>
      <c r="D111" s="857"/>
      <c r="E111" s="857"/>
      <c r="F111" s="857"/>
    </row>
    <row r="112" spans="1:6" s="2" customFormat="1" x14ac:dyDescent="0.45">
      <c r="A112" s="857"/>
      <c r="B112" s="857"/>
      <c r="C112" s="857"/>
      <c r="D112" s="857"/>
      <c r="E112" s="857"/>
      <c r="F112" s="857"/>
    </row>
    <row r="113" spans="1:6" s="2" customFormat="1" x14ac:dyDescent="0.45">
      <c r="A113" s="857"/>
      <c r="B113" s="857"/>
      <c r="C113" s="857"/>
      <c r="D113" s="857"/>
      <c r="E113" s="857"/>
      <c r="F113" s="857"/>
    </row>
    <row r="114" spans="1:6" s="2" customFormat="1" x14ac:dyDescent="0.45">
      <c r="A114" s="857"/>
      <c r="B114" s="857"/>
      <c r="C114" s="857"/>
      <c r="D114" s="857"/>
      <c r="E114" s="857"/>
      <c r="F114" s="857"/>
    </row>
    <row r="115" spans="1:6" s="2" customFormat="1" x14ac:dyDescent="0.45">
      <c r="A115" s="857"/>
      <c r="B115" s="857"/>
      <c r="C115" s="857"/>
      <c r="D115" s="857"/>
      <c r="E115" s="857"/>
      <c r="F115" s="857"/>
    </row>
    <row r="116" spans="1:6" s="2" customFormat="1" x14ac:dyDescent="0.45">
      <c r="D116" s="3"/>
    </row>
    <row r="117" spans="1:6" s="2" customFormat="1" x14ac:dyDescent="0.45">
      <c r="D117" s="3"/>
    </row>
    <row r="118" spans="1:6" s="2" customFormat="1" x14ac:dyDescent="0.45">
      <c r="D118" s="3"/>
    </row>
  </sheetData>
  <sheetProtection algorithmName="SHA-512" hashValue="HKeSXuorB62pJyZJBNwsLieF7eYSBz0eMJ/21kMkR3gxHDA9o6HH7wlia1zf5Av6tTUN/PEa+kUS++kUaq04tw==" saltValue="Cgu+R/78F8aitH4LLDhyvg==" spinCount="100000" sheet="1" selectLockedCells="1"/>
  <mergeCells count="5">
    <mergeCell ref="A107:F107"/>
    <mergeCell ref="A108:F115"/>
    <mergeCell ref="A98:F105"/>
    <mergeCell ref="B10:C10"/>
    <mergeCell ref="A97:F97"/>
  </mergeCells>
  <phoneticPr fontId="0" type="noConversion"/>
  <pageMargins left="0.7" right="0.7" top="0.75" bottom="0.75" header="0.3" footer="0.3"/>
  <pageSetup scale="82" fitToHeight="0" orientation="landscape" r:id="rId1"/>
  <rowBreaks count="3" manualBreakCount="3">
    <brk id="33" max="5" man="1"/>
    <brk id="64" max="5" man="1"/>
    <brk id="96" max="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50"/>
    <pageSetUpPr fitToPage="1"/>
  </sheetPr>
  <dimension ref="A1:AZ175"/>
  <sheetViews>
    <sheetView zoomScale="70" zoomScaleNormal="70" zoomScaleSheetLayoutView="70" workbookViewId="0">
      <selection activeCell="AZ19" sqref="AZ19"/>
    </sheetView>
  </sheetViews>
  <sheetFormatPr defaultColWidth="9.1328125" defaultRowHeight="14.25" x14ac:dyDescent="0.45"/>
  <cols>
    <col min="1" max="1" width="12.3984375" style="189" customWidth="1"/>
    <col min="2" max="2" width="54.59765625" style="189" customWidth="1"/>
    <col min="3" max="23" width="12.3984375" style="189" customWidth="1"/>
    <col min="24" max="43" width="12.3984375" style="95" hidden="1" customWidth="1"/>
    <col min="44" max="44" width="12.3984375" style="15" hidden="1" customWidth="1"/>
    <col min="45" max="46" width="9.1328125" style="15"/>
    <col min="47" max="16384" width="9.1328125" style="189"/>
  </cols>
  <sheetData>
    <row r="1" spans="1:51" s="193" customFormat="1" ht="30" customHeight="1" x14ac:dyDescent="0.7">
      <c r="A1" s="863" t="str">
        <f>'Year 1 Operating Budget'!A1</f>
        <v>Insert Project Name</v>
      </c>
      <c r="B1" s="863"/>
      <c r="C1" s="863"/>
      <c r="D1" s="863"/>
      <c r="E1" s="863"/>
      <c r="F1" s="17"/>
      <c r="G1" s="388"/>
      <c r="H1" s="17"/>
      <c r="I1" s="17"/>
      <c r="J1" s="17"/>
      <c r="K1" s="17"/>
      <c r="L1" s="17"/>
      <c r="M1" s="17"/>
      <c r="N1" s="17"/>
      <c r="O1" s="17"/>
      <c r="P1" s="17"/>
      <c r="Q1" s="17"/>
      <c r="R1" s="17"/>
      <c r="S1" s="17"/>
      <c r="T1" s="17"/>
      <c r="U1" s="17"/>
      <c r="V1" s="17"/>
      <c r="W1" s="17"/>
      <c r="X1" s="94"/>
      <c r="Y1" s="94"/>
      <c r="Z1" s="94"/>
      <c r="AA1" s="94"/>
      <c r="AB1" s="94"/>
      <c r="AC1" s="94"/>
      <c r="AD1" s="94"/>
      <c r="AE1" s="94"/>
      <c r="AF1" s="94"/>
      <c r="AG1" s="94"/>
      <c r="AH1" s="94"/>
      <c r="AI1" s="94"/>
      <c r="AJ1" s="94"/>
      <c r="AK1" s="94"/>
      <c r="AL1" s="94"/>
      <c r="AM1" s="94"/>
      <c r="AN1" s="94"/>
      <c r="AO1" s="94"/>
      <c r="AP1" s="94"/>
      <c r="AQ1" s="94"/>
      <c r="AR1" s="17"/>
      <c r="AS1" s="17"/>
      <c r="AT1" s="17"/>
      <c r="AU1" s="17"/>
      <c r="AV1" s="17"/>
      <c r="AW1" s="17"/>
      <c r="AX1" s="17"/>
      <c r="AY1" s="17"/>
    </row>
    <row r="2" spans="1:51" s="193" customFormat="1" ht="15.75" x14ac:dyDescent="0.5">
      <c r="A2" s="864" t="s">
        <v>482</v>
      </c>
      <c r="B2" s="864"/>
      <c r="C2" s="864"/>
      <c r="D2" s="864"/>
      <c r="E2" s="864"/>
      <c r="F2" s="864"/>
      <c r="G2" s="864"/>
      <c r="H2" s="17"/>
      <c r="I2" s="17"/>
      <c r="J2" s="17"/>
      <c r="K2" s="17"/>
      <c r="L2" s="17"/>
      <c r="M2" s="17"/>
      <c r="N2" s="17"/>
      <c r="O2" s="17"/>
      <c r="P2" s="17"/>
      <c r="Q2" s="17"/>
      <c r="R2" s="17"/>
      <c r="S2" s="17"/>
      <c r="T2" s="17"/>
      <c r="U2" s="17"/>
      <c r="V2" s="17"/>
      <c r="W2" s="17"/>
      <c r="X2" s="94"/>
      <c r="Y2" s="94"/>
      <c r="Z2" s="94"/>
      <c r="AA2" s="94"/>
      <c r="AB2" s="94"/>
      <c r="AC2" s="94"/>
      <c r="AD2" s="94"/>
      <c r="AE2" s="94"/>
      <c r="AF2" s="94"/>
      <c r="AG2" s="94"/>
      <c r="AH2" s="94"/>
      <c r="AI2" s="94"/>
      <c r="AJ2" s="94"/>
      <c r="AK2" s="94"/>
      <c r="AL2" s="94"/>
      <c r="AM2" s="94"/>
      <c r="AN2" s="94"/>
      <c r="AO2" s="94"/>
      <c r="AP2" s="94"/>
      <c r="AQ2" s="94"/>
      <c r="AR2" s="17"/>
      <c r="AS2" s="17"/>
      <c r="AT2" s="17"/>
      <c r="AU2" s="17"/>
      <c r="AV2" s="17"/>
      <c r="AW2" s="17"/>
      <c r="AX2" s="17"/>
      <c r="AY2" s="17"/>
    </row>
    <row r="3" spans="1:51" ht="14.25" customHeight="1" x14ac:dyDescent="0.45">
      <c r="A3" s="867"/>
      <c r="B3" s="867"/>
      <c r="C3" s="867"/>
      <c r="D3" s="867"/>
      <c r="E3" s="867"/>
      <c r="F3" s="867"/>
      <c r="G3" s="867"/>
      <c r="H3" s="867"/>
      <c r="I3" s="867"/>
      <c r="J3" s="867"/>
      <c r="K3" s="867"/>
      <c r="L3" s="867"/>
      <c r="M3" s="867"/>
      <c r="N3" s="867"/>
      <c r="O3" s="867"/>
      <c r="P3" s="867"/>
      <c r="Q3" s="867"/>
      <c r="R3" s="867"/>
      <c r="S3" s="15"/>
      <c r="T3" s="15"/>
      <c r="U3" s="15"/>
      <c r="V3" s="15"/>
      <c r="W3" s="15"/>
      <c r="AU3" s="15"/>
      <c r="AV3" s="15"/>
      <c r="AW3" s="15"/>
      <c r="AX3" s="15"/>
      <c r="AY3" s="15"/>
    </row>
    <row r="4" spans="1:51" ht="14.25" customHeight="1" x14ac:dyDescent="0.55000000000000004">
      <c r="A4" s="389"/>
      <c r="B4" s="389"/>
      <c r="C4" s="390"/>
      <c r="D4" s="391"/>
      <c r="E4" s="15"/>
      <c r="F4" s="15"/>
      <c r="G4" s="392"/>
      <c r="H4" s="393"/>
      <c r="I4" s="15"/>
      <c r="J4" s="391"/>
      <c r="K4" s="15"/>
      <c r="L4" s="15"/>
      <c r="M4" s="392"/>
      <c r="N4" s="394"/>
      <c r="O4" s="395"/>
      <c r="P4" s="395"/>
      <c r="Q4" s="395"/>
      <c r="R4" s="395"/>
      <c r="S4" s="395"/>
      <c r="T4" s="395"/>
      <c r="U4" s="395"/>
      <c r="V4" s="395"/>
      <c r="W4" s="395"/>
      <c r="X4" s="96"/>
      <c r="Y4" s="96"/>
      <c r="Z4" s="96"/>
      <c r="AA4" s="96"/>
      <c r="AB4" s="96"/>
      <c r="AC4" s="96"/>
      <c r="AD4" s="96"/>
      <c r="AE4" s="96"/>
      <c r="AF4" s="96"/>
      <c r="AG4" s="96"/>
      <c r="AH4" s="96"/>
      <c r="AI4" s="96"/>
      <c r="AJ4" s="96"/>
      <c r="AK4" s="96"/>
      <c r="AL4" s="96"/>
      <c r="AM4" s="96"/>
      <c r="AN4" s="96"/>
      <c r="AO4" s="96"/>
      <c r="AP4" s="96"/>
      <c r="AQ4" s="96"/>
      <c r="AU4" s="15"/>
      <c r="AV4" s="15"/>
      <c r="AW4" s="15"/>
      <c r="AX4" s="15"/>
      <c r="AY4" s="15"/>
    </row>
    <row r="5" spans="1:51" ht="21" customHeight="1" x14ac:dyDescent="0.5">
      <c r="A5" s="396" t="s">
        <v>114</v>
      </c>
      <c r="B5" s="397"/>
      <c r="C5" s="398" t="s">
        <v>341</v>
      </c>
      <c r="D5" s="399" t="s">
        <v>199</v>
      </c>
      <c r="E5" s="400" t="s">
        <v>200</v>
      </c>
      <c r="F5" s="400" t="s">
        <v>201</v>
      </c>
      <c r="G5" s="400" t="s">
        <v>202</v>
      </c>
      <c r="H5" s="400" t="s">
        <v>203</v>
      </c>
      <c r="I5" s="400" t="s">
        <v>204</v>
      </c>
      <c r="J5" s="400" t="s">
        <v>205</v>
      </c>
      <c r="K5" s="400" t="s">
        <v>206</v>
      </c>
      <c r="L5" s="400" t="s">
        <v>207</v>
      </c>
      <c r="M5" s="400" t="s">
        <v>208</v>
      </c>
      <c r="N5" s="400" t="s">
        <v>209</v>
      </c>
      <c r="O5" s="400" t="s">
        <v>210</v>
      </c>
      <c r="P5" s="400" t="s">
        <v>211</v>
      </c>
      <c r="Q5" s="400" t="s">
        <v>212</v>
      </c>
      <c r="R5" s="400" t="s">
        <v>213</v>
      </c>
      <c r="S5" s="400" t="s">
        <v>214</v>
      </c>
      <c r="T5" s="400" t="s">
        <v>215</v>
      </c>
      <c r="U5" s="400" t="s">
        <v>216</v>
      </c>
      <c r="V5" s="400" t="s">
        <v>217</v>
      </c>
      <c r="W5" s="400" t="s">
        <v>218</v>
      </c>
      <c r="X5" s="97" t="s">
        <v>219</v>
      </c>
      <c r="Y5" s="97" t="s">
        <v>220</v>
      </c>
      <c r="Z5" s="97" t="s">
        <v>221</v>
      </c>
      <c r="AA5" s="97" t="s">
        <v>222</v>
      </c>
      <c r="AB5" s="97" t="s">
        <v>223</v>
      </c>
      <c r="AC5" s="97" t="s">
        <v>224</v>
      </c>
      <c r="AD5" s="97" t="s">
        <v>225</v>
      </c>
      <c r="AE5" s="97" t="s">
        <v>226</v>
      </c>
      <c r="AF5" s="97" t="s">
        <v>227</v>
      </c>
      <c r="AG5" s="97" t="s">
        <v>228</v>
      </c>
      <c r="AH5" s="97" t="s">
        <v>229</v>
      </c>
      <c r="AI5" s="97" t="s">
        <v>230</v>
      </c>
      <c r="AJ5" s="97" t="s">
        <v>231</v>
      </c>
      <c r="AK5" s="97" t="s">
        <v>232</v>
      </c>
      <c r="AL5" s="97" t="s">
        <v>233</v>
      </c>
      <c r="AM5" s="97" t="s">
        <v>234</v>
      </c>
      <c r="AN5" s="97" t="s">
        <v>235</v>
      </c>
      <c r="AO5" s="97" t="s">
        <v>236</v>
      </c>
      <c r="AP5" s="97" t="s">
        <v>237</v>
      </c>
      <c r="AQ5" s="97" t="s">
        <v>238</v>
      </c>
      <c r="AR5" s="9"/>
      <c r="AS5" s="9"/>
      <c r="AT5" s="9"/>
      <c r="AU5" s="9"/>
      <c r="AV5" s="9"/>
      <c r="AW5" s="9"/>
      <c r="AX5" s="9"/>
      <c r="AY5" s="9"/>
    </row>
    <row r="6" spans="1:51" ht="15.75" x14ac:dyDescent="0.5">
      <c r="A6" s="865" t="s">
        <v>342</v>
      </c>
      <c r="B6" s="865"/>
      <c r="C6" s="402">
        <v>2.5000000000000001E-2</v>
      </c>
      <c r="D6" s="403">
        <f>'Year 1 Operating Budget'!D5</f>
        <v>0</v>
      </c>
      <c r="E6" s="98">
        <f>D6*(1+$C$6)</f>
        <v>0</v>
      </c>
      <c r="F6" s="98">
        <f>E6*(1+$C$6)</f>
        <v>0</v>
      </c>
      <c r="G6" s="98">
        <f t="shared" ref="G6:AQ6" si="0">F6*(1+$C$6)</f>
        <v>0</v>
      </c>
      <c r="H6" s="98">
        <f t="shared" si="0"/>
        <v>0</v>
      </c>
      <c r="I6" s="98">
        <f t="shared" si="0"/>
        <v>0</v>
      </c>
      <c r="J6" s="98">
        <f t="shared" si="0"/>
        <v>0</v>
      </c>
      <c r="K6" s="98">
        <f t="shared" si="0"/>
        <v>0</v>
      </c>
      <c r="L6" s="98">
        <f t="shared" si="0"/>
        <v>0</v>
      </c>
      <c r="M6" s="98">
        <f t="shared" si="0"/>
        <v>0</v>
      </c>
      <c r="N6" s="98">
        <f t="shared" si="0"/>
        <v>0</v>
      </c>
      <c r="O6" s="98">
        <f t="shared" si="0"/>
        <v>0</v>
      </c>
      <c r="P6" s="98">
        <f t="shared" si="0"/>
        <v>0</v>
      </c>
      <c r="Q6" s="98">
        <f t="shared" si="0"/>
        <v>0</v>
      </c>
      <c r="R6" s="98">
        <f t="shared" si="0"/>
        <v>0</v>
      </c>
      <c r="S6" s="98">
        <f t="shared" si="0"/>
        <v>0</v>
      </c>
      <c r="T6" s="98">
        <f t="shared" si="0"/>
        <v>0</v>
      </c>
      <c r="U6" s="98">
        <f t="shared" si="0"/>
        <v>0</v>
      </c>
      <c r="V6" s="98">
        <f t="shared" si="0"/>
        <v>0</v>
      </c>
      <c r="W6" s="98">
        <f t="shared" si="0"/>
        <v>0</v>
      </c>
      <c r="X6" s="99">
        <f t="shared" si="0"/>
        <v>0</v>
      </c>
      <c r="Y6" s="99">
        <f t="shared" si="0"/>
        <v>0</v>
      </c>
      <c r="Z6" s="99">
        <f t="shared" si="0"/>
        <v>0</v>
      </c>
      <c r="AA6" s="99">
        <f t="shared" si="0"/>
        <v>0</v>
      </c>
      <c r="AB6" s="99">
        <f t="shared" si="0"/>
        <v>0</v>
      </c>
      <c r="AC6" s="99">
        <f t="shared" si="0"/>
        <v>0</v>
      </c>
      <c r="AD6" s="99">
        <f t="shared" si="0"/>
        <v>0</v>
      </c>
      <c r="AE6" s="99">
        <f t="shared" si="0"/>
        <v>0</v>
      </c>
      <c r="AF6" s="99">
        <f t="shared" si="0"/>
        <v>0</v>
      </c>
      <c r="AG6" s="99">
        <f t="shared" si="0"/>
        <v>0</v>
      </c>
      <c r="AH6" s="99">
        <f t="shared" si="0"/>
        <v>0</v>
      </c>
      <c r="AI6" s="99">
        <f t="shared" si="0"/>
        <v>0</v>
      </c>
      <c r="AJ6" s="99">
        <f t="shared" si="0"/>
        <v>0</v>
      </c>
      <c r="AK6" s="99">
        <f t="shared" si="0"/>
        <v>0</v>
      </c>
      <c r="AL6" s="99">
        <f t="shared" si="0"/>
        <v>0</v>
      </c>
      <c r="AM6" s="99">
        <f t="shared" si="0"/>
        <v>0</v>
      </c>
      <c r="AN6" s="99">
        <f t="shared" si="0"/>
        <v>0</v>
      </c>
      <c r="AO6" s="99">
        <f t="shared" si="0"/>
        <v>0</v>
      </c>
      <c r="AP6" s="99">
        <f t="shared" si="0"/>
        <v>0</v>
      </c>
      <c r="AQ6" s="99">
        <f t="shared" si="0"/>
        <v>0</v>
      </c>
      <c r="AR6" s="9"/>
      <c r="AS6" s="9"/>
      <c r="AT6" s="9"/>
      <c r="AU6" s="9"/>
      <c r="AV6" s="9"/>
      <c r="AW6" s="9"/>
      <c r="AX6" s="9"/>
      <c r="AY6" s="9"/>
    </row>
    <row r="7" spans="1:51" ht="15.75" x14ac:dyDescent="0.5">
      <c r="A7" s="401" t="str">
        <f>'Year 1 Operating Budget'!A6</f>
        <v>Project Based Section 8 Voucher Premium</v>
      </c>
      <c r="B7" s="401"/>
      <c r="C7" s="402">
        <v>2.5000000000000001E-2</v>
      </c>
      <c r="D7" s="404">
        <f>'Year 1 Operating Budget'!D6</f>
        <v>0</v>
      </c>
      <c r="E7" s="98">
        <f>D7*(1+$C$8)</f>
        <v>0</v>
      </c>
      <c r="F7" s="98">
        <f t="shared" ref="F7:R8" si="1">E7*(1+$C$8)</f>
        <v>0</v>
      </c>
      <c r="G7" s="98">
        <f t="shared" si="1"/>
        <v>0</v>
      </c>
      <c r="H7" s="98">
        <f t="shared" si="1"/>
        <v>0</v>
      </c>
      <c r="I7" s="98">
        <f t="shared" si="1"/>
        <v>0</v>
      </c>
      <c r="J7" s="98">
        <f t="shared" si="1"/>
        <v>0</v>
      </c>
      <c r="K7" s="98">
        <f t="shared" si="1"/>
        <v>0</v>
      </c>
      <c r="L7" s="98">
        <f t="shared" si="1"/>
        <v>0</v>
      </c>
      <c r="M7" s="98">
        <f t="shared" si="1"/>
        <v>0</v>
      </c>
      <c r="N7" s="98">
        <f t="shared" si="1"/>
        <v>0</v>
      </c>
      <c r="O7" s="98">
        <f t="shared" si="1"/>
        <v>0</v>
      </c>
      <c r="P7" s="98">
        <f t="shared" si="1"/>
        <v>0</v>
      </c>
      <c r="Q7" s="98">
        <f t="shared" si="1"/>
        <v>0</v>
      </c>
      <c r="R7" s="98">
        <f t="shared" si="1"/>
        <v>0</v>
      </c>
      <c r="S7" s="100">
        <f>R7*(1+$C$8)</f>
        <v>0</v>
      </c>
      <c r="T7" s="101">
        <f>S7*(1+$C$8)</f>
        <v>0</v>
      </c>
      <c r="U7" s="101">
        <f>T7*(1+$C$8)</f>
        <v>0</v>
      </c>
      <c r="V7" s="101">
        <f>U7*(1+$C$8)</f>
        <v>0</v>
      </c>
      <c r="W7" s="101">
        <f>V7*(1+$C$8)</f>
        <v>0</v>
      </c>
      <c r="X7" s="99"/>
      <c r="Y7" s="99"/>
      <c r="Z7" s="99"/>
      <c r="AA7" s="99"/>
      <c r="AB7" s="99"/>
      <c r="AC7" s="99"/>
      <c r="AD7" s="99"/>
      <c r="AE7" s="99"/>
      <c r="AF7" s="99"/>
      <c r="AG7" s="99"/>
      <c r="AH7" s="99"/>
      <c r="AI7" s="99"/>
      <c r="AJ7" s="99"/>
      <c r="AK7" s="99"/>
      <c r="AL7" s="99"/>
      <c r="AM7" s="99"/>
      <c r="AN7" s="99"/>
      <c r="AO7" s="99"/>
      <c r="AP7" s="99"/>
      <c r="AQ7" s="99"/>
      <c r="AR7" s="9"/>
      <c r="AS7" s="9"/>
      <c r="AT7" s="9"/>
      <c r="AU7" s="9"/>
      <c r="AV7" s="9"/>
      <c r="AW7" s="9"/>
      <c r="AX7" s="9"/>
      <c r="AY7" s="9"/>
    </row>
    <row r="8" spans="1:51" ht="15.75" x14ac:dyDescent="0.5">
      <c r="A8" s="868" t="str">
        <f>'Year 1 Operating Budget'!A7</f>
        <v>Tenant Based Section 8 Vouchers Assumed*</v>
      </c>
      <c r="B8" s="868"/>
      <c r="C8" s="402">
        <v>2.5000000000000001E-2</v>
      </c>
      <c r="D8" s="332">
        <f>'Year 1 Operating Budget'!D7</f>
        <v>0</v>
      </c>
      <c r="E8" s="333">
        <f>D8*(1+$C$8)</f>
        <v>0</v>
      </c>
      <c r="F8" s="333">
        <f>E8*(1+$C$8)</f>
        <v>0</v>
      </c>
      <c r="G8" s="333">
        <f t="shared" si="1"/>
        <v>0</v>
      </c>
      <c r="H8" s="333">
        <f t="shared" si="1"/>
        <v>0</v>
      </c>
      <c r="I8" s="333">
        <f t="shared" si="1"/>
        <v>0</v>
      </c>
      <c r="J8" s="333">
        <f t="shared" si="1"/>
        <v>0</v>
      </c>
      <c r="K8" s="333">
        <f t="shared" si="1"/>
        <v>0</v>
      </c>
      <c r="L8" s="333">
        <f t="shared" si="1"/>
        <v>0</v>
      </c>
      <c r="M8" s="333">
        <f t="shared" si="1"/>
        <v>0</v>
      </c>
      <c r="N8" s="333">
        <f t="shared" si="1"/>
        <v>0</v>
      </c>
      <c r="O8" s="333">
        <f t="shared" si="1"/>
        <v>0</v>
      </c>
      <c r="P8" s="333">
        <f t="shared" si="1"/>
        <v>0</v>
      </c>
      <c r="Q8" s="333">
        <f t="shared" si="1"/>
        <v>0</v>
      </c>
      <c r="R8" s="333">
        <f t="shared" si="1"/>
        <v>0</v>
      </c>
      <c r="S8" s="333">
        <f t="shared" ref="S8:AR8" si="2">R8*(1+$C$8)</f>
        <v>0</v>
      </c>
      <c r="T8" s="333">
        <f t="shared" si="2"/>
        <v>0</v>
      </c>
      <c r="U8" s="333">
        <f t="shared" si="2"/>
        <v>0</v>
      </c>
      <c r="V8" s="333">
        <f t="shared" si="2"/>
        <v>0</v>
      </c>
      <c r="W8" s="333">
        <f t="shared" si="2"/>
        <v>0</v>
      </c>
      <c r="X8" s="98">
        <f t="shared" si="2"/>
        <v>0</v>
      </c>
      <c r="Y8" s="98">
        <f t="shared" si="2"/>
        <v>0</v>
      </c>
      <c r="Z8" s="98">
        <f t="shared" si="2"/>
        <v>0</v>
      </c>
      <c r="AA8" s="98">
        <f t="shared" si="2"/>
        <v>0</v>
      </c>
      <c r="AB8" s="98">
        <f t="shared" si="2"/>
        <v>0</v>
      </c>
      <c r="AC8" s="98">
        <f t="shared" si="2"/>
        <v>0</v>
      </c>
      <c r="AD8" s="98">
        <f t="shared" si="2"/>
        <v>0</v>
      </c>
      <c r="AE8" s="98">
        <f t="shared" si="2"/>
        <v>0</v>
      </c>
      <c r="AF8" s="98">
        <f t="shared" si="2"/>
        <v>0</v>
      </c>
      <c r="AG8" s="98">
        <f t="shared" si="2"/>
        <v>0</v>
      </c>
      <c r="AH8" s="98">
        <f t="shared" si="2"/>
        <v>0</v>
      </c>
      <c r="AI8" s="98">
        <f t="shared" si="2"/>
        <v>0</v>
      </c>
      <c r="AJ8" s="98">
        <f t="shared" si="2"/>
        <v>0</v>
      </c>
      <c r="AK8" s="98">
        <f t="shared" si="2"/>
        <v>0</v>
      </c>
      <c r="AL8" s="98">
        <f t="shared" si="2"/>
        <v>0</v>
      </c>
      <c r="AM8" s="98">
        <f t="shared" si="2"/>
        <v>0</v>
      </c>
      <c r="AN8" s="98">
        <f t="shared" si="2"/>
        <v>0</v>
      </c>
      <c r="AO8" s="98">
        <f t="shared" si="2"/>
        <v>0</v>
      </c>
      <c r="AP8" s="98">
        <f t="shared" si="2"/>
        <v>0</v>
      </c>
      <c r="AQ8" s="98">
        <f t="shared" si="2"/>
        <v>0</v>
      </c>
      <c r="AR8" s="98">
        <f t="shared" si="2"/>
        <v>0</v>
      </c>
      <c r="AS8" s="98"/>
      <c r="AT8" s="9"/>
      <c r="AU8" s="9"/>
      <c r="AV8" s="9"/>
      <c r="AW8" s="9"/>
      <c r="AX8" s="9"/>
      <c r="AY8" s="9"/>
    </row>
    <row r="9" spans="1:51" ht="15.75" x14ac:dyDescent="0.5">
      <c r="A9" s="343" t="s">
        <v>453</v>
      </c>
      <c r="B9" s="343"/>
      <c r="C9" s="402">
        <v>0.06</v>
      </c>
      <c r="D9" s="404">
        <f>'Year 1 Operating Budget'!D8</f>
        <v>0</v>
      </c>
      <c r="E9" s="98">
        <f>D9*(1+$C$9)</f>
        <v>0</v>
      </c>
      <c r="F9" s="98">
        <f>E9*(1+$C$9)</f>
        <v>0</v>
      </c>
      <c r="G9" s="98">
        <f t="shared" ref="G9:AQ9" si="3">F9*(1+$C$9)</f>
        <v>0</v>
      </c>
      <c r="H9" s="98">
        <f t="shared" si="3"/>
        <v>0</v>
      </c>
      <c r="I9" s="98">
        <f t="shared" si="3"/>
        <v>0</v>
      </c>
      <c r="J9" s="98">
        <f t="shared" si="3"/>
        <v>0</v>
      </c>
      <c r="K9" s="98">
        <f t="shared" si="3"/>
        <v>0</v>
      </c>
      <c r="L9" s="98">
        <f t="shared" si="3"/>
        <v>0</v>
      </c>
      <c r="M9" s="98">
        <f t="shared" si="3"/>
        <v>0</v>
      </c>
      <c r="N9" s="98">
        <f t="shared" si="3"/>
        <v>0</v>
      </c>
      <c r="O9" s="98">
        <f t="shared" si="3"/>
        <v>0</v>
      </c>
      <c r="P9" s="98">
        <f t="shared" si="3"/>
        <v>0</v>
      </c>
      <c r="Q9" s="98">
        <f t="shared" si="3"/>
        <v>0</v>
      </c>
      <c r="R9" s="98">
        <f t="shared" si="3"/>
        <v>0</v>
      </c>
      <c r="S9" s="98">
        <f t="shared" si="3"/>
        <v>0</v>
      </c>
      <c r="T9" s="98">
        <f t="shared" si="3"/>
        <v>0</v>
      </c>
      <c r="U9" s="98">
        <f t="shared" si="3"/>
        <v>0</v>
      </c>
      <c r="V9" s="98">
        <f t="shared" si="3"/>
        <v>0</v>
      </c>
      <c r="W9" s="98">
        <f t="shared" si="3"/>
        <v>0</v>
      </c>
      <c r="X9" s="98">
        <f t="shared" si="3"/>
        <v>0</v>
      </c>
      <c r="Y9" s="98">
        <f t="shared" si="3"/>
        <v>0</v>
      </c>
      <c r="Z9" s="98">
        <f t="shared" si="3"/>
        <v>0</v>
      </c>
      <c r="AA9" s="98">
        <f t="shared" si="3"/>
        <v>0</v>
      </c>
      <c r="AB9" s="98">
        <f t="shared" si="3"/>
        <v>0</v>
      </c>
      <c r="AC9" s="98">
        <f t="shared" si="3"/>
        <v>0</v>
      </c>
      <c r="AD9" s="98">
        <f t="shared" si="3"/>
        <v>0</v>
      </c>
      <c r="AE9" s="98">
        <f t="shared" si="3"/>
        <v>0</v>
      </c>
      <c r="AF9" s="98">
        <f t="shared" si="3"/>
        <v>0</v>
      </c>
      <c r="AG9" s="98">
        <f t="shared" si="3"/>
        <v>0</v>
      </c>
      <c r="AH9" s="98">
        <f t="shared" si="3"/>
        <v>0</v>
      </c>
      <c r="AI9" s="98">
        <f t="shared" si="3"/>
        <v>0</v>
      </c>
      <c r="AJ9" s="98">
        <f t="shared" si="3"/>
        <v>0</v>
      </c>
      <c r="AK9" s="98">
        <f t="shared" si="3"/>
        <v>0</v>
      </c>
      <c r="AL9" s="98">
        <f t="shared" si="3"/>
        <v>0</v>
      </c>
      <c r="AM9" s="98">
        <f t="shared" si="3"/>
        <v>0</v>
      </c>
      <c r="AN9" s="98">
        <f t="shared" si="3"/>
        <v>0</v>
      </c>
      <c r="AO9" s="98">
        <f t="shared" si="3"/>
        <v>0</v>
      </c>
      <c r="AP9" s="98">
        <f t="shared" si="3"/>
        <v>0</v>
      </c>
      <c r="AQ9" s="98">
        <f t="shared" si="3"/>
        <v>0</v>
      </c>
      <c r="AR9" s="9"/>
      <c r="AS9" s="9"/>
      <c r="AT9" s="9"/>
      <c r="AU9" s="9"/>
      <c r="AV9" s="9"/>
      <c r="AW9" s="9"/>
      <c r="AX9" s="9"/>
      <c r="AY9" s="9"/>
    </row>
    <row r="10" spans="1:51" ht="15.75" x14ac:dyDescent="0.5">
      <c r="A10" s="343" t="str">
        <f>'Year 1 Operating Budget'!A9</f>
        <v>Proposed Homekey + Operating Subsidy</v>
      </c>
      <c r="B10" s="343"/>
      <c r="C10" s="239">
        <v>0</v>
      </c>
      <c r="D10" s="404">
        <f>'Year 1 Operating Budget'!D9</f>
        <v>0</v>
      </c>
      <c r="E10" s="101">
        <f>D10*(1+$C$10)</f>
        <v>0</v>
      </c>
      <c r="F10" s="101">
        <f>E10*(1+$C$10)</f>
        <v>0</v>
      </c>
      <c r="G10" s="101">
        <f>F10*(1+$C$10)</f>
        <v>0</v>
      </c>
      <c r="H10" s="101">
        <f t="shared" ref="H10:W10" si="4">G10*(1+$C$10)</f>
        <v>0</v>
      </c>
      <c r="I10" s="101">
        <f t="shared" si="4"/>
        <v>0</v>
      </c>
      <c r="J10" s="101">
        <f t="shared" si="4"/>
        <v>0</v>
      </c>
      <c r="K10" s="101">
        <f t="shared" si="4"/>
        <v>0</v>
      </c>
      <c r="L10" s="101">
        <f t="shared" si="4"/>
        <v>0</v>
      </c>
      <c r="M10" s="101">
        <f t="shared" si="4"/>
        <v>0</v>
      </c>
      <c r="N10" s="98">
        <f t="shared" si="4"/>
        <v>0</v>
      </c>
      <c r="O10" s="98">
        <f t="shared" si="4"/>
        <v>0</v>
      </c>
      <c r="P10" s="98">
        <f t="shared" si="4"/>
        <v>0</v>
      </c>
      <c r="Q10" s="98">
        <f t="shared" si="4"/>
        <v>0</v>
      </c>
      <c r="R10" s="98">
        <f t="shared" si="4"/>
        <v>0</v>
      </c>
      <c r="S10" s="98">
        <f t="shared" si="4"/>
        <v>0</v>
      </c>
      <c r="T10" s="98">
        <f t="shared" si="4"/>
        <v>0</v>
      </c>
      <c r="U10" s="98">
        <f t="shared" si="4"/>
        <v>0</v>
      </c>
      <c r="V10" s="98">
        <f t="shared" si="4"/>
        <v>0</v>
      </c>
      <c r="W10" s="98">
        <f t="shared" si="4"/>
        <v>0</v>
      </c>
      <c r="X10" s="98"/>
      <c r="Y10" s="98"/>
      <c r="Z10" s="98"/>
      <c r="AA10" s="98"/>
      <c r="AB10" s="98"/>
      <c r="AC10" s="98"/>
      <c r="AD10" s="98"/>
      <c r="AE10" s="98"/>
      <c r="AF10" s="98"/>
      <c r="AG10" s="98"/>
      <c r="AH10" s="98"/>
      <c r="AI10" s="98"/>
      <c r="AJ10" s="98"/>
      <c r="AK10" s="98"/>
      <c r="AL10" s="98"/>
      <c r="AM10" s="98"/>
      <c r="AN10" s="98"/>
      <c r="AO10" s="98"/>
      <c r="AP10" s="98"/>
      <c r="AQ10" s="98"/>
      <c r="AR10" s="9"/>
      <c r="AS10" s="9"/>
      <c r="AT10" s="9"/>
      <c r="AU10" s="9"/>
      <c r="AV10" s="9"/>
      <c r="AW10" s="9"/>
      <c r="AX10" s="9"/>
      <c r="AY10" s="9"/>
    </row>
    <row r="11" spans="1:51" ht="15.75" x14ac:dyDescent="0.5">
      <c r="A11" s="343" t="str">
        <f>'Year 1 Operating Budget'!A10</f>
        <v>Other Applicant Operating Subsidy (specify)</v>
      </c>
      <c r="B11" s="343"/>
      <c r="C11" s="239">
        <v>0</v>
      </c>
      <c r="D11" s="404">
        <f>'Year 1 Operating Budget'!D10</f>
        <v>0</v>
      </c>
      <c r="E11" s="333">
        <f>D11*(1+$C$11)</f>
        <v>0</v>
      </c>
      <c r="F11" s="333">
        <f>E11*(1+$C$11)</f>
        <v>0</v>
      </c>
      <c r="G11" s="333">
        <f t="shared" ref="G11:AR11" si="5">F11*(1+$C$11)</f>
        <v>0</v>
      </c>
      <c r="H11" s="333">
        <f t="shared" si="5"/>
        <v>0</v>
      </c>
      <c r="I11" s="333">
        <f t="shared" si="5"/>
        <v>0</v>
      </c>
      <c r="J11" s="333">
        <f>I11*(1+$C$11)</f>
        <v>0</v>
      </c>
      <c r="K11" s="333">
        <f t="shared" si="5"/>
        <v>0</v>
      </c>
      <c r="L11" s="333">
        <f t="shared" si="5"/>
        <v>0</v>
      </c>
      <c r="M11" s="333">
        <f t="shared" si="5"/>
        <v>0</v>
      </c>
      <c r="N11" s="333">
        <f t="shared" si="5"/>
        <v>0</v>
      </c>
      <c r="O11" s="333">
        <f t="shared" si="5"/>
        <v>0</v>
      </c>
      <c r="P11" s="333">
        <f t="shared" si="5"/>
        <v>0</v>
      </c>
      <c r="Q11" s="333">
        <f t="shared" si="5"/>
        <v>0</v>
      </c>
      <c r="R11" s="333">
        <f t="shared" si="5"/>
        <v>0</v>
      </c>
      <c r="S11" s="333">
        <f t="shared" si="5"/>
        <v>0</v>
      </c>
      <c r="T11" s="333">
        <f t="shared" si="5"/>
        <v>0</v>
      </c>
      <c r="U11" s="333">
        <f t="shared" si="5"/>
        <v>0</v>
      </c>
      <c r="V11" s="333">
        <f t="shared" si="5"/>
        <v>0</v>
      </c>
      <c r="W11" s="333">
        <f t="shared" si="5"/>
        <v>0</v>
      </c>
      <c r="X11" s="98">
        <f t="shared" si="5"/>
        <v>0</v>
      </c>
      <c r="Y11" s="98">
        <f t="shared" si="5"/>
        <v>0</v>
      </c>
      <c r="Z11" s="98">
        <f t="shared" si="5"/>
        <v>0</v>
      </c>
      <c r="AA11" s="98">
        <f t="shared" si="5"/>
        <v>0</v>
      </c>
      <c r="AB11" s="98">
        <f t="shared" si="5"/>
        <v>0</v>
      </c>
      <c r="AC11" s="98">
        <f t="shared" si="5"/>
        <v>0</v>
      </c>
      <c r="AD11" s="98">
        <f t="shared" si="5"/>
        <v>0</v>
      </c>
      <c r="AE11" s="98">
        <f t="shared" si="5"/>
        <v>0</v>
      </c>
      <c r="AF11" s="98">
        <f t="shared" si="5"/>
        <v>0</v>
      </c>
      <c r="AG11" s="98">
        <f t="shared" si="5"/>
        <v>0</v>
      </c>
      <c r="AH11" s="98">
        <f t="shared" si="5"/>
        <v>0</v>
      </c>
      <c r="AI11" s="98">
        <f t="shared" si="5"/>
        <v>0</v>
      </c>
      <c r="AJ11" s="98">
        <f t="shared" si="5"/>
        <v>0</v>
      </c>
      <c r="AK11" s="98">
        <f t="shared" si="5"/>
        <v>0</v>
      </c>
      <c r="AL11" s="98">
        <f t="shared" si="5"/>
        <v>0</v>
      </c>
      <c r="AM11" s="98">
        <f t="shared" si="5"/>
        <v>0</v>
      </c>
      <c r="AN11" s="98">
        <f t="shared" si="5"/>
        <v>0</v>
      </c>
      <c r="AO11" s="98">
        <f t="shared" si="5"/>
        <v>0</v>
      </c>
      <c r="AP11" s="98">
        <f t="shared" si="5"/>
        <v>0</v>
      </c>
      <c r="AQ11" s="98">
        <f t="shared" si="5"/>
        <v>0</v>
      </c>
      <c r="AR11" s="98">
        <f t="shared" si="5"/>
        <v>0</v>
      </c>
      <c r="AS11" s="9"/>
      <c r="AT11" s="9"/>
      <c r="AU11" s="9"/>
      <c r="AV11" s="9"/>
      <c r="AW11" s="9"/>
      <c r="AX11" s="9"/>
      <c r="AY11" s="9"/>
    </row>
    <row r="12" spans="1:51" ht="15.75" x14ac:dyDescent="0.5">
      <c r="A12" s="343" t="str">
        <f>'Year 1 Operating Budget'!A11</f>
        <v>Requested Operational Subsidy from the County</v>
      </c>
      <c r="B12" s="344"/>
      <c r="C12" s="239">
        <v>0</v>
      </c>
      <c r="D12" s="404">
        <f>'Year 1 Operating Budget'!D11</f>
        <v>0</v>
      </c>
      <c r="E12" s="101">
        <f>D12*(1+$C$12)</f>
        <v>0</v>
      </c>
      <c r="F12" s="101">
        <f>E12*(1+$C$12)</f>
        <v>0</v>
      </c>
      <c r="G12" s="101">
        <f t="shared" ref="G12:AQ12" si="6">F12*(1+$C$12)</f>
        <v>0</v>
      </c>
      <c r="H12" s="101">
        <f>G12*(1+$C$12)</f>
        <v>0</v>
      </c>
      <c r="I12" s="101">
        <f t="shared" si="6"/>
        <v>0</v>
      </c>
      <c r="J12" s="101">
        <f t="shared" si="6"/>
        <v>0</v>
      </c>
      <c r="K12" s="101">
        <f t="shared" si="6"/>
        <v>0</v>
      </c>
      <c r="L12" s="101">
        <f t="shared" si="6"/>
        <v>0</v>
      </c>
      <c r="M12" s="101">
        <f t="shared" si="6"/>
        <v>0</v>
      </c>
      <c r="N12" s="101">
        <f t="shared" si="6"/>
        <v>0</v>
      </c>
      <c r="O12" s="101">
        <f t="shared" si="6"/>
        <v>0</v>
      </c>
      <c r="P12" s="101">
        <f t="shared" si="6"/>
        <v>0</v>
      </c>
      <c r="Q12" s="101">
        <f t="shared" si="6"/>
        <v>0</v>
      </c>
      <c r="R12" s="101">
        <f t="shared" si="6"/>
        <v>0</v>
      </c>
      <c r="S12" s="101">
        <f t="shared" si="6"/>
        <v>0</v>
      </c>
      <c r="T12" s="101">
        <v>0</v>
      </c>
      <c r="U12" s="101">
        <v>0</v>
      </c>
      <c r="V12" s="101">
        <v>0</v>
      </c>
      <c r="W12" s="101">
        <v>0</v>
      </c>
      <c r="X12" s="99">
        <f t="shared" si="6"/>
        <v>0</v>
      </c>
      <c r="Y12" s="99">
        <f t="shared" si="6"/>
        <v>0</v>
      </c>
      <c r="Z12" s="99">
        <f t="shared" si="6"/>
        <v>0</v>
      </c>
      <c r="AA12" s="99">
        <f t="shared" si="6"/>
        <v>0</v>
      </c>
      <c r="AB12" s="99">
        <f t="shared" si="6"/>
        <v>0</v>
      </c>
      <c r="AC12" s="99">
        <f t="shared" si="6"/>
        <v>0</v>
      </c>
      <c r="AD12" s="99">
        <f t="shared" si="6"/>
        <v>0</v>
      </c>
      <c r="AE12" s="99">
        <f t="shared" si="6"/>
        <v>0</v>
      </c>
      <c r="AF12" s="99">
        <f t="shared" si="6"/>
        <v>0</v>
      </c>
      <c r="AG12" s="99">
        <f t="shared" si="6"/>
        <v>0</v>
      </c>
      <c r="AH12" s="99">
        <f t="shared" si="6"/>
        <v>0</v>
      </c>
      <c r="AI12" s="99">
        <f t="shared" si="6"/>
        <v>0</v>
      </c>
      <c r="AJ12" s="99">
        <f t="shared" si="6"/>
        <v>0</v>
      </c>
      <c r="AK12" s="99">
        <f t="shared" si="6"/>
        <v>0</v>
      </c>
      <c r="AL12" s="99">
        <f t="shared" si="6"/>
        <v>0</v>
      </c>
      <c r="AM12" s="99">
        <f t="shared" si="6"/>
        <v>0</v>
      </c>
      <c r="AN12" s="99">
        <f t="shared" si="6"/>
        <v>0</v>
      </c>
      <c r="AO12" s="99">
        <f t="shared" si="6"/>
        <v>0</v>
      </c>
      <c r="AP12" s="99">
        <f t="shared" si="6"/>
        <v>0</v>
      </c>
      <c r="AQ12" s="99">
        <f t="shared" si="6"/>
        <v>0</v>
      </c>
      <c r="AR12" s="9"/>
      <c r="AS12" s="9"/>
      <c r="AT12" s="9"/>
      <c r="AU12" s="9"/>
      <c r="AV12" s="9"/>
      <c r="AW12" s="9"/>
      <c r="AX12" s="9"/>
      <c r="AY12" s="9"/>
    </row>
    <row r="13" spans="1:51" ht="16.149999999999999" thickBot="1" x14ac:dyDescent="0.55000000000000004">
      <c r="A13" s="405" t="s">
        <v>240</v>
      </c>
      <c r="B13" s="405"/>
      <c r="C13" s="407"/>
      <c r="D13" s="406">
        <f>SUM(D6:D12)</f>
        <v>0</v>
      </c>
      <c r="E13" s="408">
        <f>SUM(E6:E12)</f>
        <v>0</v>
      </c>
      <c r="F13" s="408">
        <f>SUM(F6:F12)</f>
        <v>0</v>
      </c>
      <c r="G13" s="408">
        <f t="shared" ref="G13:AQ13" si="7">SUM(G6:G12)</f>
        <v>0</v>
      </c>
      <c r="H13" s="408">
        <f t="shared" si="7"/>
        <v>0</v>
      </c>
      <c r="I13" s="408">
        <f t="shared" si="7"/>
        <v>0</v>
      </c>
      <c r="J13" s="408">
        <f t="shared" si="7"/>
        <v>0</v>
      </c>
      <c r="K13" s="408">
        <f t="shared" si="7"/>
        <v>0</v>
      </c>
      <c r="L13" s="408">
        <f t="shared" si="7"/>
        <v>0</v>
      </c>
      <c r="M13" s="408">
        <f t="shared" si="7"/>
        <v>0</v>
      </c>
      <c r="N13" s="408">
        <f t="shared" si="7"/>
        <v>0</v>
      </c>
      <c r="O13" s="408">
        <f t="shared" si="7"/>
        <v>0</v>
      </c>
      <c r="P13" s="408">
        <f t="shared" si="7"/>
        <v>0</v>
      </c>
      <c r="Q13" s="408">
        <f t="shared" si="7"/>
        <v>0</v>
      </c>
      <c r="R13" s="408">
        <f t="shared" si="7"/>
        <v>0</v>
      </c>
      <c r="S13" s="408">
        <f t="shared" si="7"/>
        <v>0</v>
      </c>
      <c r="T13" s="408">
        <f t="shared" si="7"/>
        <v>0</v>
      </c>
      <c r="U13" s="408">
        <f t="shared" si="7"/>
        <v>0</v>
      </c>
      <c r="V13" s="408">
        <f t="shared" si="7"/>
        <v>0</v>
      </c>
      <c r="W13" s="408">
        <f t="shared" si="7"/>
        <v>0</v>
      </c>
      <c r="X13" s="102">
        <f t="shared" si="7"/>
        <v>0</v>
      </c>
      <c r="Y13" s="102">
        <f t="shared" si="7"/>
        <v>0</v>
      </c>
      <c r="Z13" s="102">
        <f t="shared" si="7"/>
        <v>0</v>
      </c>
      <c r="AA13" s="102">
        <f t="shared" si="7"/>
        <v>0</v>
      </c>
      <c r="AB13" s="102">
        <f t="shared" si="7"/>
        <v>0</v>
      </c>
      <c r="AC13" s="102">
        <f t="shared" si="7"/>
        <v>0</v>
      </c>
      <c r="AD13" s="102">
        <f t="shared" si="7"/>
        <v>0</v>
      </c>
      <c r="AE13" s="102">
        <f t="shared" si="7"/>
        <v>0</v>
      </c>
      <c r="AF13" s="102">
        <f t="shared" si="7"/>
        <v>0</v>
      </c>
      <c r="AG13" s="102">
        <f t="shared" si="7"/>
        <v>0</v>
      </c>
      <c r="AH13" s="102">
        <f t="shared" si="7"/>
        <v>0</v>
      </c>
      <c r="AI13" s="102">
        <f t="shared" si="7"/>
        <v>0</v>
      </c>
      <c r="AJ13" s="102">
        <f t="shared" si="7"/>
        <v>0</v>
      </c>
      <c r="AK13" s="102">
        <f t="shared" si="7"/>
        <v>0</v>
      </c>
      <c r="AL13" s="102">
        <f t="shared" si="7"/>
        <v>0</v>
      </c>
      <c r="AM13" s="102">
        <f t="shared" si="7"/>
        <v>0</v>
      </c>
      <c r="AN13" s="102">
        <f t="shared" si="7"/>
        <v>0</v>
      </c>
      <c r="AO13" s="102">
        <f t="shared" si="7"/>
        <v>0</v>
      </c>
      <c r="AP13" s="102">
        <f t="shared" si="7"/>
        <v>0</v>
      </c>
      <c r="AQ13" s="102">
        <f t="shared" si="7"/>
        <v>0</v>
      </c>
      <c r="AR13" s="9"/>
      <c r="AS13" s="9"/>
      <c r="AT13" s="9"/>
      <c r="AU13" s="9"/>
      <c r="AV13" s="9"/>
      <c r="AW13" s="9"/>
      <c r="AX13" s="9"/>
      <c r="AY13" s="9"/>
    </row>
    <row r="14" spans="1:51" ht="6" customHeight="1" thickTop="1" x14ac:dyDescent="0.5">
      <c r="A14" s="9"/>
      <c r="B14" s="9"/>
      <c r="C14" s="103"/>
      <c r="D14" s="104"/>
      <c r="E14" s="98"/>
      <c r="F14" s="98"/>
      <c r="G14" s="98"/>
      <c r="H14" s="98"/>
      <c r="I14" s="98"/>
      <c r="J14" s="98"/>
      <c r="K14" s="98"/>
      <c r="L14" s="98"/>
      <c r="M14" s="98"/>
      <c r="N14" s="98"/>
      <c r="O14" s="98"/>
      <c r="P14" s="98"/>
      <c r="Q14" s="98"/>
      <c r="R14" s="98"/>
      <c r="S14" s="98"/>
      <c r="T14" s="98"/>
      <c r="U14" s="98"/>
      <c r="V14" s="98"/>
      <c r="W14" s="98"/>
      <c r="X14" s="99"/>
      <c r="Y14" s="99"/>
      <c r="Z14" s="99"/>
      <c r="AA14" s="99"/>
      <c r="AB14" s="99"/>
      <c r="AC14" s="99"/>
      <c r="AD14" s="99"/>
      <c r="AE14" s="99"/>
      <c r="AF14" s="99"/>
      <c r="AG14" s="99"/>
      <c r="AH14" s="99"/>
      <c r="AI14" s="99"/>
      <c r="AJ14" s="99"/>
      <c r="AK14" s="99"/>
      <c r="AL14" s="99"/>
      <c r="AM14" s="99"/>
      <c r="AN14" s="99"/>
      <c r="AO14" s="99"/>
      <c r="AP14" s="99"/>
      <c r="AQ14" s="99"/>
      <c r="AR14" s="9"/>
      <c r="AS14" s="9"/>
      <c r="AT14" s="9"/>
      <c r="AU14" s="9"/>
      <c r="AV14" s="9"/>
      <c r="AW14" s="9"/>
      <c r="AX14" s="9"/>
      <c r="AY14" s="9"/>
    </row>
    <row r="15" spans="1:51" ht="15.75" x14ac:dyDescent="0.5">
      <c r="A15" s="396" t="s">
        <v>241</v>
      </c>
      <c r="B15" s="397"/>
      <c r="C15" s="398"/>
      <c r="D15" s="399"/>
      <c r="E15" s="400"/>
      <c r="F15" s="400"/>
      <c r="G15" s="400"/>
      <c r="H15" s="400"/>
      <c r="I15" s="400"/>
      <c r="J15" s="400"/>
      <c r="K15" s="400"/>
      <c r="L15" s="400"/>
      <c r="M15" s="400"/>
      <c r="N15" s="400"/>
      <c r="O15" s="400"/>
      <c r="P15" s="400"/>
      <c r="Q15" s="400"/>
      <c r="R15" s="400"/>
      <c r="S15" s="400"/>
      <c r="T15" s="400"/>
      <c r="U15" s="400"/>
      <c r="V15" s="400"/>
      <c r="W15" s="400"/>
      <c r="X15" s="97"/>
      <c r="Y15" s="97"/>
      <c r="Z15" s="97"/>
      <c r="AA15" s="97"/>
      <c r="AB15" s="97"/>
      <c r="AC15" s="97"/>
      <c r="AD15" s="97"/>
      <c r="AE15" s="97"/>
      <c r="AF15" s="97"/>
      <c r="AG15" s="97"/>
      <c r="AH15" s="97"/>
      <c r="AI15" s="97"/>
      <c r="AJ15" s="97"/>
      <c r="AK15" s="97"/>
      <c r="AL15" s="97"/>
      <c r="AM15" s="97"/>
      <c r="AN15" s="97"/>
      <c r="AO15" s="97"/>
      <c r="AP15" s="97"/>
      <c r="AQ15" s="97"/>
      <c r="AR15" s="9"/>
      <c r="AS15" s="9"/>
      <c r="AT15" s="9"/>
      <c r="AU15" s="9"/>
      <c r="AV15" s="9"/>
      <c r="AW15" s="9"/>
      <c r="AX15" s="9"/>
      <c r="AY15" s="9"/>
    </row>
    <row r="16" spans="1:51" ht="15.75" x14ac:dyDescent="0.5">
      <c r="A16" s="865" t="s">
        <v>242</v>
      </c>
      <c r="B16" s="865"/>
      <c r="C16" s="402">
        <v>2.5000000000000001E-2</v>
      </c>
      <c r="D16" s="104">
        <f>'Year 1 Operating Budget'!D12</f>
        <v>0</v>
      </c>
      <c r="E16" s="98">
        <f>D16*(1+$C$16)</f>
        <v>0</v>
      </c>
      <c r="F16" s="98">
        <f t="shared" ref="F16:AQ16" si="8">E16*(1+$C$16)</f>
        <v>0</v>
      </c>
      <c r="G16" s="98">
        <f t="shared" si="8"/>
        <v>0</v>
      </c>
      <c r="H16" s="98">
        <f t="shared" si="8"/>
        <v>0</v>
      </c>
      <c r="I16" s="98">
        <f t="shared" si="8"/>
        <v>0</v>
      </c>
      <c r="J16" s="98">
        <f t="shared" si="8"/>
        <v>0</v>
      </c>
      <c r="K16" s="98">
        <f t="shared" si="8"/>
        <v>0</v>
      </c>
      <c r="L16" s="98">
        <f t="shared" si="8"/>
        <v>0</v>
      </c>
      <c r="M16" s="98">
        <f t="shared" si="8"/>
        <v>0</v>
      </c>
      <c r="N16" s="98">
        <f t="shared" si="8"/>
        <v>0</v>
      </c>
      <c r="O16" s="98">
        <f t="shared" si="8"/>
        <v>0</v>
      </c>
      <c r="P16" s="98">
        <f t="shared" si="8"/>
        <v>0</v>
      </c>
      <c r="Q16" s="98">
        <f t="shared" si="8"/>
        <v>0</v>
      </c>
      <c r="R16" s="98">
        <f t="shared" si="8"/>
        <v>0</v>
      </c>
      <c r="S16" s="98">
        <f t="shared" si="8"/>
        <v>0</v>
      </c>
      <c r="T16" s="98">
        <f t="shared" si="8"/>
        <v>0</v>
      </c>
      <c r="U16" s="98">
        <f t="shared" si="8"/>
        <v>0</v>
      </c>
      <c r="V16" s="98">
        <f t="shared" si="8"/>
        <v>0</v>
      </c>
      <c r="W16" s="98">
        <f t="shared" si="8"/>
        <v>0</v>
      </c>
      <c r="X16" s="99">
        <f>W16*(1+$C$16)</f>
        <v>0</v>
      </c>
      <c r="Y16" s="99">
        <f t="shared" si="8"/>
        <v>0</v>
      </c>
      <c r="Z16" s="99">
        <f t="shared" si="8"/>
        <v>0</v>
      </c>
      <c r="AA16" s="99">
        <f t="shared" si="8"/>
        <v>0</v>
      </c>
      <c r="AB16" s="99">
        <f t="shared" si="8"/>
        <v>0</v>
      </c>
      <c r="AC16" s="99">
        <f t="shared" si="8"/>
        <v>0</v>
      </c>
      <c r="AD16" s="99">
        <f t="shared" si="8"/>
        <v>0</v>
      </c>
      <c r="AE16" s="99">
        <f t="shared" si="8"/>
        <v>0</v>
      </c>
      <c r="AF16" s="99">
        <f t="shared" si="8"/>
        <v>0</v>
      </c>
      <c r="AG16" s="99">
        <f t="shared" si="8"/>
        <v>0</v>
      </c>
      <c r="AH16" s="99">
        <f t="shared" si="8"/>
        <v>0</v>
      </c>
      <c r="AI16" s="99">
        <f t="shared" si="8"/>
        <v>0</v>
      </c>
      <c r="AJ16" s="99">
        <f t="shared" si="8"/>
        <v>0</v>
      </c>
      <c r="AK16" s="99">
        <f t="shared" si="8"/>
        <v>0</v>
      </c>
      <c r="AL16" s="99">
        <f t="shared" si="8"/>
        <v>0</v>
      </c>
      <c r="AM16" s="99">
        <f t="shared" si="8"/>
        <v>0</v>
      </c>
      <c r="AN16" s="99">
        <f t="shared" si="8"/>
        <v>0</v>
      </c>
      <c r="AO16" s="99">
        <f t="shared" si="8"/>
        <v>0</v>
      </c>
      <c r="AP16" s="99">
        <f t="shared" si="8"/>
        <v>0</v>
      </c>
      <c r="AQ16" s="99">
        <f t="shared" si="8"/>
        <v>0</v>
      </c>
      <c r="AR16" s="9"/>
      <c r="AS16" s="9"/>
      <c r="AT16" s="9"/>
      <c r="AU16" s="9"/>
      <c r="AV16" s="9"/>
      <c r="AW16" s="9"/>
      <c r="AX16" s="9"/>
      <c r="AY16" s="9"/>
    </row>
    <row r="17" spans="1:51" ht="15.75" x14ac:dyDescent="0.5">
      <c r="A17" s="409" t="s">
        <v>243</v>
      </c>
      <c r="B17" s="409"/>
      <c r="C17" s="402"/>
      <c r="D17" s="410">
        <f t="shared" ref="D17:AQ17" si="9">SUM(D16:D16)</f>
        <v>0</v>
      </c>
      <c r="E17" s="411">
        <f t="shared" si="9"/>
        <v>0</v>
      </c>
      <c r="F17" s="411">
        <f t="shared" si="9"/>
        <v>0</v>
      </c>
      <c r="G17" s="411">
        <f t="shared" si="9"/>
        <v>0</v>
      </c>
      <c r="H17" s="411">
        <f t="shared" si="9"/>
        <v>0</v>
      </c>
      <c r="I17" s="411">
        <f t="shared" si="9"/>
        <v>0</v>
      </c>
      <c r="J17" s="411">
        <f t="shared" si="9"/>
        <v>0</v>
      </c>
      <c r="K17" s="411">
        <f t="shared" si="9"/>
        <v>0</v>
      </c>
      <c r="L17" s="411">
        <f t="shared" si="9"/>
        <v>0</v>
      </c>
      <c r="M17" s="411">
        <f t="shared" si="9"/>
        <v>0</v>
      </c>
      <c r="N17" s="411">
        <f t="shared" si="9"/>
        <v>0</v>
      </c>
      <c r="O17" s="411">
        <f t="shared" si="9"/>
        <v>0</v>
      </c>
      <c r="P17" s="411">
        <f t="shared" si="9"/>
        <v>0</v>
      </c>
      <c r="Q17" s="411">
        <f t="shared" si="9"/>
        <v>0</v>
      </c>
      <c r="R17" s="411">
        <f t="shared" si="9"/>
        <v>0</v>
      </c>
      <c r="S17" s="411">
        <f t="shared" si="9"/>
        <v>0</v>
      </c>
      <c r="T17" s="411">
        <f t="shared" si="9"/>
        <v>0</v>
      </c>
      <c r="U17" s="411">
        <f t="shared" si="9"/>
        <v>0</v>
      </c>
      <c r="V17" s="411">
        <f t="shared" si="9"/>
        <v>0</v>
      </c>
      <c r="W17" s="411">
        <f t="shared" si="9"/>
        <v>0</v>
      </c>
      <c r="X17" s="105">
        <f t="shared" si="9"/>
        <v>0</v>
      </c>
      <c r="Y17" s="105">
        <f t="shared" si="9"/>
        <v>0</v>
      </c>
      <c r="Z17" s="105">
        <f t="shared" si="9"/>
        <v>0</v>
      </c>
      <c r="AA17" s="105">
        <f t="shared" si="9"/>
        <v>0</v>
      </c>
      <c r="AB17" s="105">
        <f t="shared" si="9"/>
        <v>0</v>
      </c>
      <c r="AC17" s="105">
        <f t="shared" si="9"/>
        <v>0</v>
      </c>
      <c r="AD17" s="105">
        <f t="shared" si="9"/>
        <v>0</v>
      </c>
      <c r="AE17" s="105">
        <f t="shared" si="9"/>
        <v>0</v>
      </c>
      <c r="AF17" s="105">
        <f t="shared" si="9"/>
        <v>0</v>
      </c>
      <c r="AG17" s="105">
        <f t="shared" si="9"/>
        <v>0</v>
      </c>
      <c r="AH17" s="105">
        <f t="shared" si="9"/>
        <v>0</v>
      </c>
      <c r="AI17" s="105">
        <f t="shared" si="9"/>
        <v>0</v>
      </c>
      <c r="AJ17" s="105">
        <f t="shared" si="9"/>
        <v>0</v>
      </c>
      <c r="AK17" s="105">
        <f t="shared" si="9"/>
        <v>0</v>
      </c>
      <c r="AL17" s="105">
        <f t="shared" si="9"/>
        <v>0</v>
      </c>
      <c r="AM17" s="105">
        <f t="shared" si="9"/>
        <v>0</v>
      </c>
      <c r="AN17" s="105">
        <f t="shared" si="9"/>
        <v>0</v>
      </c>
      <c r="AO17" s="105">
        <f t="shared" si="9"/>
        <v>0</v>
      </c>
      <c r="AP17" s="105">
        <f t="shared" si="9"/>
        <v>0</v>
      </c>
      <c r="AQ17" s="105">
        <f t="shared" si="9"/>
        <v>0</v>
      </c>
      <c r="AR17" s="9"/>
      <c r="AS17" s="9"/>
      <c r="AT17" s="9"/>
      <c r="AU17" s="9"/>
      <c r="AV17" s="9"/>
      <c r="AW17" s="9"/>
      <c r="AX17" s="9"/>
      <c r="AY17" s="9"/>
    </row>
    <row r="18" spans="1:51" ht="6.75" customHeight="1" x14ac:dyDescent="0.5">
      <c r="A18" s="9"/>
      <c r="B18" s="9"/>
      <c r="C18" s="103"/>
      <c r="D18" s="104"/>
      <c r="E18" s="98"/>
      <c r="F18" s="98"/>
      <c r="G18" s="98"/>
      <c r="H18" s="98"/>
      <c r="I18" s="98"/>
      <c r="J18" s="98"/>
      <c r="K18" s="98"/>
      <c r="L18" s="98"/>
      <c r="M18" s="98"/>
      <c r="N18" s="98"/>
      <c r="O18" s="98"/>
      <c r="P18" s="98"/>
      <c r="Q18" s="98"/>
      <c r="R18" s="98"/>
      <c r="S18" s="98"/>
      <c r="T18" s="98"/>
      <c r="U18" s="98"/>
      <c r="V18" s="98"/>
      <c r="W18" s="98"/>
      <c r="X18" s="99"/>
      <c r="Y18" s="99"/>
      <c r="Z18" s="99"/>
      <c r="AA18" s="99"/>
      <c r="AB18" s="99"/>
      <c r="AC18" s="99"/>
      <c r="AD18" s="99"/>
      <c r="AE18" s="99"/>
      <c r="AF18" s="99"/>
      <c r="AG18" s="99"/>
      <c r="AH18" s="99"/>
      <c r="AI18" s="99"/>
      <c r="AJ18" s="99"/>
      <c r="AK18" s="99"/>
      <c r="AL18" s="99"/>
      <c r="AM18" s="99"/>
      <c r="AN18" s="99"/>
      <c r="AO18" s="99"/>
      <c r="AP18" s="99"/>
      <c r="AQ18" s="99"/>
      <c r="AR18" s="9"/>
      <c r="AS18" s="9"/>
      <c r="AT18" s="9"/>
      <c r="AU18" s="9"/>
      <c r="AV18" s="9"/>
      <c r="AW18" s="9"/>
      <c r="AX18" s="9"/>
      <c r="AY18" s="9"/>
    </row>
    <row r="19" spans="1:51" ht="15.75" x14ac:dyDescent="0.5">
      <c r="A19" s="412" t="s">
        <v>244</v>
      </c>
      <c r="B19" s="412"/>
      <c r="C19" s="103"/>
      <c r="D19" s="410">
        <f t="shared" ref="D19:AQ19" si="10">D13+D17</f>
        <v>0</v>
      </c>
      <c r="E19" s="411">
        <f t="shared" si="10"/>
        <v>0</v>
      </c>
      <c r="F19" s="411">
        <f t="shared" si="10"/>
        <v>0</v>
      </c>
      <c r="G19" s="411">
        <f t="shared" si="10"/>
        <v>0</v>
      </c>
      <c r="H19" s="411">
        <f t="shared" si="10"/>
        <v>0</v>
      </c>
      <c r="I19" s="411">
        <f t="shared" si="10"/>
        <v>0</v>
      </c>
      <c r="J19" s="411">
        <f t="shared" si="10"/>
        <v>0</v>
      </c>
      <c r="K19" s="411">
        <f t="shared" si="10"/>
        <v>0</v>
      </c>
      <c r="L19" s="411">
        <f t="shared" si="10"/>
        <v>0</v>
      </c>
      <c r="M19" s="411">
        <f t="shared" si="10"/>
        <v>0</v>
      </c>
      <c r="N19" s="411">
        <f t="shared" si="10"/>
        <v>0</v>
      </c>
      <c r="O19" s="411">
        <f t="shared" si="10"/>
        <v>0</v>
      </c>
      <c r="P19" s="411">
        <f t="shared" si="10"/>
        <v>0</v>
      </c>
      <c r="Q19" s="411">
        <f t="shared" si="10"/>
        <v>0</v>
      </c>
      <c r="R19" s="411">
        <f t="shared" si="10"/>
        <v>0</v>
      </c>
      <c r="S19" s="411">
        <f t="shared" si="10"/>
        <v>0</v>
      </c>
      <c r="T19" s="411">
        <f t="shared" si="10"/>
        <v>0</v>
      </c>
      <c r="U19" s="411">
        <f t="shared" si="10"/>
        <v>0</v>
      </c>
      <c r="V19" s="411">
        <f t="shared" si="10"/>
        <v>0</v>
      </c>
      <c r="W19" s="411">
        <f t="shared" si="10"/>
        <v>0</v>
      </c>
      <c r="X19" s="105">
        <f t="shared" si="10"/>
        <v>0</v>
      </c>
      <c r="Y19" s="105">
        <f t="shared" si="10"/>
        <v>0</v>
      </c>
      <c r="Z19" s="105">
        <f t="shared" si="10"/>
        <v>0</v>
      </c>
      <c r="AA19" s="105">
        <f t="shared" si="10"/>
        <v>0</v>
      </c>
      <c r="AB19" s="105">
        <f t="shared" si="10"/>
        <v>0</v>
      </c>
      <c r="AC19" s="105">
        <f t="shared" si="10"/>
        <v>0</v>
      </c>
      <c r="AD19" s="105">
        <f t="shared" si="10"/>
        <v>0</v>
      </c>
      <c r="AE19" s="105">
        <f t="shared" si="10"/>
        <v>0</v>
      </c>
      <c r="AF19" s="105">
        <f t="shared" si="10"/>
        <v>0</v>
      </c>
      <c r="AG19" s="105">
        <f t="shared" si="10"/>
        <v>0</v>
      </c>
      <c r="AH19" s="105">
        <f t="shared" si="10"/>
        <v>0</v>
      </c>
      <c r="AI19" s="105">
        <f t="shared" si="10"/>
        <v>0</v>
      </c>
      <c r="AJ19" s="105">
        <f t="shared" si="10"/>
        <v>0</v>
      </c>
      <c r="AK19" s="105">
        <f t="shared" si="10"/>
        <v>0</v>
      </c>
      <c r="AL19" s="105">
        <f t="shared" si="10"/>
        <v>0</v>
      </c>
      <c r="AM19" s="105">
        <f t="shared" si="10"/>
        <v>0</v>
      </c>
      <c r="AN19" s="105">
        <f t="shared" si="10"/>
        <v>0</v>
      </c>
      <c r="AO19" s="105">
        <f t="shared" si="10"/>
        <v>0</v>
      </c>
      <c r="AP19" s="105">
        <f t="shared" si="10"/>
        <v>0</v>
      </c>
      <c r="AQ19" s="105">
        <f t="shared" si="10"/>
        <v>0</v>
      </c>
      <c r="AR19" s="9"/>
      <c r="AS19" s="9"/>
      <c r="AT19" s="9"/>
      <c r="AU19" s="9"/>
      <c r="AV19" s="9"/>
      <c r="AW19" s="9"/>
      <c r="AX19" s="9"/>
      <c r="AY19" s="9"/>
    </row>
    <row r="20" spans="1:51" ht="5.25" customHeight="1" x14ac:dyDescent="0.5">
      <c r="A20" s="13" t="s">
        <v>50</v>
      </c>
      <c r="B20" s="13"/>
      <c r="C20" s="103"/>
      <c r="D20" s="104"/>
      <c r="E20" s="98"/>
      <c r="F20" s="98"/>
      <c r="G20" s="98"/>
      <c r="H20" s="98"/>
      <c r="I20" s="98"/>
      <c r="J20" s="98"/>
      <c r="K20" s="98"/>
      <c r="L20" s="98"/>
      <c r="M20" s="98"/>
      <c r="N20" s="98"/>
      <c r="O20" s="98"/>
      <c r="P20" s="98"/>
      <c r="Q20" s="98"/>
      <c r="R20" s="98"/>
      <c r="S20" s="98"/>
      <c r="T20" s="98"/>
      <c r="U20" s="98"/>
      <c r="V20" s="98"/>
      <c r="W20" s="98"/>
      <c r="X20" s="99"/>
      <c r="Y20" s="99"/>
      <c r="Z20" s="99"/>
      <c r="AA20" s="99"/>
      <c r="AB20" s="99"/>
      <c r="AC20" s="99"/>
      <c r="AD20" s="99"/>
      <c r="AE20" s="99"/>
      <c r="AF20" s="99"/>
      <c r="AG20" s="99"/>
      <c r="AH20" s="99"/>
      <c r="AI20" s="99"/>
      <c r="AJ20" s="99"/>
      <c r="AK20" s="99"/>
      <c r="AL20" s="99"/>
      <c r="AM20" s="99"/>
      <c r="AN20" s="99"/>
      <c r="AO20" s="99"/>
      <c r="AP20" s="99"/>
      <c r="AQ20" s="99"/>
      <c r="AR20" s="9"/>
      <c r="AS20" s="9"/>
      <c r="AT20" s="9"/>
      <c r="AU20" s="9"/>
      <c r="AV20" s="9"/>
      <c r="AW20" s="9"/>
      <c r="AX20" s="9"/>
      <c r="AY20" s="9"/>
    </row>
    <row r="21" spans="1:51" ht="15.75" x14ac:dyDescent="0.5">
      <c r="A21" s="396" t="s">
        <v>245</v>
      </c>
      <c r="B21" s="397"/>
      <c r="C21" s="398"/>
      <c r="D21" s="399"/>
      <c r="E21" s="400"/>
      <c r="F21" s="400"/>
      <c r="G21" s="400"/>
      <c r="H21" s="400"/>
      <c r="I21" s="400"/>
      <c r="J21" s="400"/>
      <c r="K21" s="400"/>
      <c r="L21" s="400"/>
      <c r="M21" s="400"/>
      <c r="N21" s="400"/>
      <c r="O21" s="400"/>
      <c r="P21" s="400"/>
      <c r="Q21" s="400"/>
      <c r="R21" s="400"/>
      <c r="S21" s="400"/>
      <c r="T21" s="400"/>
      <c r="U21" s="400"/>
      <c r="V21" s="400"/>
      <c r="W21" s="400"/>
      <c r="X21" s="97"/>
      <c r="Y21" s="97"/>
      <c r="Z21" s="97"/>
      <c r="AA21" s="97"/>
      <c r="AB21" s="97"/>
      <c r="AC21" s="97"/>
      <c r="AD21" s="97"/>
      <c r="AE21" s="97"/>
      <c r="AF21" s="97"/>
      <c r="AG21" s="97"/>
      <c r="AH21" s="97"/>
      <c r="AI21" s="97"/>
      <c r="AJ21" s="97"/>
      <c r="AK21" s="97"/>
      <c r="AL21" s="97"/>
      <c r="AM21" s="97"/>
      <c r="AN21" s="97"/>
      <c r="AO21" s="97"/>
      <c r="AP21" s="97"/>
      <c r="AQ21" s="97"/>
      <c r="AR21" s="9"/>
      <c r="AS21" s="9"/>
      <c r="AT21" s="9"/>
      <c r="AU21" s="9"/>
      <c r="AV21" s="9"/>
      <c r="AW21" s="9"/>
      <c r="AX21" s="9"/>
      <c r="AY21" s="9"/>
    </row>
    <row r="22" spans="1:51" s="240" customFormat="1" ht="15.75" x14ac:dyDescent="0.5">
      <c r="A22" s="413" t="s">
        <v>246</v>
      </c>
      <c r="B22" s="413"/>
      <c r="C22" s="402">
        <v>0.05</v>
      </c>
      <c r="D22" s="414">
        <f t="shared" ref="D22:AQ22" si="11">+$C22*D6</f>
        <v>0</v>
      </c>
      <c r="E22" s="106">
        <f t="shared" si="11"/>
        <v>0</v>
      </c>
      <c r="F22" s="106">
        <f t="shared" si="11"/>
        <v>0</v>
      </c>
      <c r="G22" s="106">
        <f t="shared" si="11"/>
        <v>0</v>
      </c>
      <c r="H22" s="106">
        <f t="shared" si="11"/>
        <v>0</v>
      </c>
      <c r="I22" s="106">
        <f t="shared" si="11"/>
        <v>0</v>
      </c>
      <c r="J22" s="106">
        <f t="shared" si="11"/>
        <v>0</v>
      </c>
      <c r="K22" s="106">
        <f t="shared" si="11"/>
        <v>0</v>
      </c>
      <c r="L22" s="106">
        <f t="shared" si="11"/>
        <v>0</v>
      </c>
      <c r="M22" s="106">
        <f t="shared" si="11"/>
        <v>0</v>
      </c>
      <c r="N22" s="106">
        <f t="shared" si="11"/>
        <v>0</v>
      </c>
      <c r="O22" s="106">
        <f t="shared" si="11"/>
        <v>0</v>
      </c>
      <c r="P22" s="106">
        <f t="shared" si="11"/>
        <v>0</v>
      </c>
      <c r="Q22" s="106">
        <f t="shared" si="11"/>
        <v>0</v>
      </c>
      <c r="R22" s="106">
        <f t="shared" si="11"/>
        <v>0</v>
      </c>
      <c r="S22" s="106">
        <f t="shared" si="11"/>
        <v>0</v>
      </c>
      <c r="T22" s="106">
        <f t="shared" si="11"/>
        <v>0</v>
      </c>
      <c r="U22" s="106">
        <f t="shared" si="11"/>
        <v>0</v>
      </c>
      <c r="V22" s="106">
        <f t="shared" si="11"/>
        <v>0</v>
      </c>
      <c r="W22" s="106">
        <f t="shared" si="11"/>
        <v>0</v>
      </c>
      <c r="X22" s="107">
        <f t="shared" si="11"/>
        <v>0</v>
      </c>
      <c r="Y22" s="107">
        <f t="shared" si="11"/>
        <v>0</v>
      </c>
      <c r="Z22" s="107">
        <f t="shared" si="11"/>
        <v>0</v>
      </c>
      <c r="AA22" s="107">
        <f t="shared" si="11"/>
        <v>0</v>
      </c>
      <c r="AB22" s="107">
        <f t="shared" si="11"/>
        <v>0</v>
      </c>
      <c r="AC22" s="107">
        <f t="shared" si="11"/>
        <v>0</v>
      </c>
      <c r="AD22" s="107">
        <f t="shared" si="11"/>
        <v>0</v>
      </c>
      <c r="AE22" s="107">
        <f t="shared" si="11"/>
        <v>0</v>
      </c>
      <c r="AF22" s="107">
        <f t="shared" si="11"/>
        <v>0</v>
      </c>
      <c r="AG22" s="107">
        <f t="shared" si="11"/>
        <v>0</v>
      </c>
      <c r="AH22" s="107">
        <f t="shared" si="11"/>
        <v>0</v>
      </c>
      <c r="AI22" s="107">
        <f t="shared" si="11"/>
        <v>0</v>
      </c>
      <c r="AJ22" s="107">
        <f t="shared" si="11"/>
        <v>0</v>
      </c>
      <c r="AK22" s="107">
        <f t="shared" si="11"/>
        <v>0</v>
      </c>
      <c r="AL22" s="107">
        <f t="shared" si="11"/>
        <v>0</v>
      </c>
      <c r="AM22" s="107">
        <f t="shared" si="11"/>
        <v>0</v>
      </c>
      <c r="AN22" s="107">
        <f t="shared" si="11"/>
        <v>0</v>
      </c>
      <c r="AO22" s="107">
        <f t="shared" si="11"/>
        <v>0</v>
      </c>
      <c r="AP22" s="107">
        <f t="shared" si="11"/>
        <v>0</v>
      </c>
      <c r="AQ22" s="107">
        <f t="shared" si="11"/>
        <v>0</v>
      </c>
      <c r="AR22" s="18"/>
      <c r="AS22" s="18"/>
      <c r="AT22" s="18"/>
      <c r="AU22" s="18"/>
      <c r="AV22" s="18"/>
      <c r="AW22" s="18"/>
      <c r="AX22" s="18"/>
      <c r="AY22" s="18"/>
    </row>
    <row r="23" spans="1:51" s="240" customFormat="1" ht="15.75" x14ac:dyDescent="0.5">
      <c r="A23" s="413" t="s">
        <v>239</v>
      </c>
      <c r="B23" s="413"/>
      <c r="C23" s="402">
        <v>0.05</v>
      </c>
      <c r="D23" s="414">
        <f t="shared" ref="D23:W23" si="12">$C$23*D7</f>
        <v>0</v>
      </c>
      <c r="E23" s="106">
        <f t="shared" si="12"/>
        <v>0</v>
      </c>
      <c r="F23" s="106">
        <f t="shared" si="12"/>
        <v>0</v>
      </c>
      <c r="G23" s="106">
        <f t="shared" si="12"/>
        <v>0</v>
      </c>
      <c r="H23" s="106">
        <f t="shared" si="12"/>
        <v>0</v>
      </c>
      <c r="I23" s="106">
        <f t="shared" si="12"/>
        <v>0</v>
      </c>
      <c r="J23" s="106">
        <f t="shared" si="12"/>
        <v>0</v>
      </c>
      <c r="K23" s="106">
        <f t="shared" si="12"/>
        <v>0</v>
      </c>
      <c r="L23" s="106">
        <f t="shared" si="12"/>
        <v>0</v>
      </c>
      <c r="M23" s="106">
        <f t="shared" si="12"/>
        <v>0</v>
      </c>
      <c r="N23" s="106">
        <f t="shared" si="12"/>
        <v>0</v>
      </c>
      <c r="O23" s="106">
        <f t="shared" si="12"/>
        <v>0</v>
      </c>
      <c r="P23" s="106">
        <f t="shared" si="12"/>
        <v>0</v>
      </c>
      <c r="Q23" s="106">
        <f t="shared" si="12"/>
        <v>0</v>
      </c>
      <c r="R23" s="106">
        <f t="shared" si="12"/>
        <v>0</v>
      </c>
      <c r="S23" s="106">
        <f t="shared" si="12"/>
        <v>0</v>
      </c>
      <c r="T23" s="106">
        <f t="shared" si="12"/>
        <v>0</v>
      </c>
      <c r="U23" s="106">
        <f t="shared" si="12"/>
        <v>0</v>
      </c>
      <c r="V23" s="106">
        <f t="shared" si="12"/>
        <v>0</v>
      </c>
      <c r="W23" s="106">
        <f t="shared" si="12"/>
        <v>0</v>
      </c>
      <c r="X23" s="107">
        <f t="shared" ref="X23:AQ23" si="13">$C$23*X8</f>
        <v>0</v>
      </c>
      <c r="Y23" s="107">
        <f t="shared" si="13"/>
        <v>0</v>
      </c>
      <c r="Z23" s="107">
        <f t="shared" si="13"/>
        <v>0</v>
      </c>
      <c r="AA23" s="107">
        <f t="shared" si="13"/>
        <v>0</v>
      </c>
      <c r="AB23" s="107">
        <f t="shared" si="13"/>
        <v>0</v>
      </c>
      <c r="AC23" s="107">
        <f t="shared" si="13"/>
        <v>0</v>
      </c>
      <c r="AD23" s="107">
        <f t="shared" si="13"/>
        <v>0</v>
      </c>
      <c r="AE23" s="107">
        <f t="shared" si="13"/>
        <v>0</v>
      </c>
      <c r="AF23" s="107">
        <f t="shared" si="13"/>
        <v>0</v>
      </c>
      <c r="AG23" s="107">
        <f t="shared" si="13"/>
        <v>0</v>
      </c>
      <c r="AH23" s="107">
        <f t="shared" si="13"/>
        <v>0</v>
      </c>
      <c r="AI23" s="107">
        <f t="shared" si="13"/>
        <v>0</v>
      </c>
      <c r="AJ23" s="107">
        <f t="shared" si="13"/>
        <v>0</v>
      </c>
      <c r="AK23" s="107">
        <f t="shared" si="13"/>
        <v>0</v>
      </c>
      <c r="AL23" s="107">
        <f t="shared" si="13"/>
        <v>0</v>
      </c>
      <c r="AM23" s="107">
        <f t="shared" si="13"/>
        <v>0</v>
      </c>
      <c r="AN23" s="107">
        <f t="shared" si="13"/>
        <v>0</v>
      </c>
      <c r="AO23" s="107">
        <f t="shared" si="13"/>
        <v>0</v>
      </c>
      <c r="AP23" s="107">
        <f t="shared" si="13"/>
        <v>0</v>
      </c>
      <c r="AQ23" s="107">
        <f t="shared" si="13"/>
        <v>0</v>
      </c>
      <c r="AR23" s="18"/>
      <c r="AS23" s="18"/>
      <c r="AT23" s="18"/>
      <c r="AU23" s="18"/>
      <c r="AV23" s="18"/>
      <c r="AW23" s="18"/>
      <c r="AX23" s="18"/>
      <c r="AY23" s="18"/>
    </row>
    <row r="24" spans="1:51" s="240" customFormat="1" ht="15.75" x14ac:dyDescent="0.5">
      <c r="A24" s="413" t="s">
        <v>247</v>
      </c>
      <c r="B24" s="413"/>
      <c r="C24" s="402">
        <v>0.05</v>
      </c>
      <c r="D24" s="414">
        <f>+$C24*(D16)</f>
        <v>0</v>
      </c>
      <c r="E24" s="106">
        <f t="shared" ref="E24:AQ24" si="14">+$C24*(E16)</f>
        <v>0</v>
      </c>
      <c r="F24" s="106">
        <f t="shared" si="14"/>
        <v>0</v>
      </c>
      <c r="G24" s="106">
        <f t="shared" si="14"/>
        <v>0</v>
      </c>
      <c r="H24" s="106">
        <f t="shared" si="14"/>
        <v>0</v>
      </c>
      <c r="I24" s="106">
        <f t="shared" si="14"/>
        <v>0</v>
      </c>
      <c r="J24" s="106">
        <f t="shared" si="14"/>
        <v>0</v>
      </c>
      <c r="K24" s="106">
        <f t="shared" si="14"/>
        <v>0</v>
      </c>
      <c r="L24" s="106">
        <f t="shared" si="14"/>
        <v>0</v>
      </c>
      <c r="M24" s="106">
        <f t="shared" si="14"/>
        <v>0</v>
      </c>
      <c r="N24" s="106">
        <f t="shared" si="14"/>
        <v>0</v>
      </c>
      <c r="O24" s="106">
        <f t="shared" si="14"/>
        <v>0</v>
      </c>
      <c r="P24" s="106">
        <f t="shared" si="14"/>
        <v>0</v>
      </c>
      <c r="Q24" s="106">
        <f t="shared" si="14"/>
        <v>0</v>
      </c>
      <c r="R24" s="106">
        <f t="shared" si="14"/>
        <v>0</v>
      </c>
      <c r="S24" s="106">
        <f t="shared" si="14"/>
        <v>0</v>
      </c>
      <c r="T24" s="106">
        <f t="shared" si="14"/>
        <v>0</v>
      </c>
      <c r="U24" s="106">
        <f t="shared" si="14"/>
        <v>0</v>
      </c>
      <c r="V24" s="106">
        <f t="shared" si="14"/>
        <v>0</v>
      </c>
      <c r="W24" s="106">
        <f t="shared" si="14"/>
        <v>0</v>
      </c>
      <c r="X24" s="107">
        <f t="shared" si="14"/>
        <v>0</v>
      </c>
      <c r="Y24" s="107">
        <f t="shared" si="14"/>
        <v>0</v>
      </c>
      <c r="Z24" s="107">
        <f t="shared" si="14"/>
        <v>0</v>
      </c>
      <c r="AA24" s="107">
        <f t="shared" si="14"/>
        <v>0</v>
      </c>
      <c r="AB24" s="107">
        <f t="shared" si="14"/>
        <v>0</v>
      </c>
      <c r="AC24" s="107">
        <f t="shared" si="14"/>
        <v>0</v>
      </c>
      <c r="AD24" s="107">
        <f t="shared" si="14"/>
        <v>0</v>
      </c>
      <c r="AE24" s="107">
        <f t="shared" si="14"/>
        <v>0</v>
      </c>
      <c r="AF24" s="107">
        <f t="shared" si="14"/>
        <v>0</v>
      </c>
      <c r="AG24" s="107">
        <f t="shared" si="14"/>
        <v>0</v>
      </c>
      <c r="AH24" s="107">
        <f t="shared" si="14"/>
        <v>0</v>
      </c>
      <c r="AI24" s="107">
        <f t="shared" si="14"/>
        <v>0</v>
      </c>
      <c r="AJ24" s="107">
        <f t="shared" si="14"/>
        <v>0</v>
      </c>
      <c r="AK24" s="107">
        <f t="shared" si="14"/>
        <v>0</v>
      </c>
      <c r="AL24" s="107">
        <f t="shared" si="14"/>
        <v>0</v>
      </c>
      <c r="AM24" s="107">
        <f t="shared" si="14"/>
        <v>0</v>
      </c>
      <c r="AN24" s="107">
        <f t="shared" si="14"/>
        <v>0</v>
      </c>
      <c r="AO24" s="107">
        <f t="shared" si="14"/>
        <v>0</v>
      </c>
      <c r="AP24" s="107">
        <f t="shared" si="14"/>
        <v>0</v>
      </c>
      <c r="AQ24" s="107">
        <f t="shared" si="14"/>
        <v>0</v>
      </c>
      <c r="AR24" s="18"/>
      <c r="AS24" s="18"/>
      <c r="AT24" s="18"/>
      <c r="AU24" s="18"/>
      <c r="AV24" s="18"/>
      <c r="AW24" s="18"/>
      <c r="AX24" s="18"/>
      <c r="AY24" s="18"/>
    </row>
    <row r="25" spans="1:51" ht="15.75" x14ac:dyDescent="0.5">
      <c r="A25" s="409" t="s">
        <v>248</v>
      </c>
      <c r="B25" s="409"/>
      <c r="C25" s="103"/>
      <c r="D25" s="415">
        <f t="shared" ref="D25:AQ25" si="15">SUM(D22:D24)</f>
        <v>0</v>
      </c>
      <c r="E25" s="416">
        <f t="shared" si="15"/>
        <v>0</v>
      </c>
      <c r="F25" s="416">
        <f t="shared" si="15"/>
        <v>0</v>
      </c>
      <c r="G25" s="416">
        <f t="shared" si="15"/>
        <v>0</v>
      </c>
      <c r="H25" s="416">
        <f t="shared" si="15"/>
        <v>0</v>
      </c>
      <c r="I25" s="416">
        <f t="shared" si="15"/>
        <v>0</v>
      </c>
      <c r="J25" s="416">
        <f t="shared" si="15"/>
        <v>0</v>
      </c>
      <c r="K25" s="416">
        <f t="shared" si="15"/>
        <v>0</v>
      </c>
      <c r="L25" s="416">
        <f t="shared" si="15"/>
        <v>0</v>
      </c>
      <c r="M25" s="416">
        <f t="shared" si="15"/>
        <v>0</v>
      </c>
      <c r="N25" s="416">
        <f t="shared" si="15"/>
        <v>0</v>
      </c>
      <c r="O25" s="416">
        <f t="shared" si="15"/>
        <v>0</v>
      </c>
      <c r="P25" s="416">
        <f t="shared" si="15"/>
        <v>0</v>
      </c>
      <c r="Q25" s="416">
        <f t="shared" si="15"/>
        <v>0</v>
      </c>
      <c r="R25" s="416">
        <f t="shared" si="15"/>
        <v>0</v>
      </c>
      <c r="S25" s="416">
        <f t="shared" si="15"/>
        <v>0</v>
      </c>
      <c r="T25" s="416">
        <f t="shared" si="15"/>
        <v>0</v>
      </c>
      <c r="U25" s="416">
        <f t="shared" si="15"/>
        <v>0</v>
      </c>
      <c r="V25" s="416">
        <f t="shared" si="15"/>
        <v>0</v>
      </c>
      <c r="W25" s="416">
        <f t="shared" si="15"/>
        <v>0</v>
      </c>
      <c r="X25" s="108">
        <f t="shared" si="15"/>
        <v>0</v>
      </c>
      <c r="Y25" s="108">
        <f t="shared" si="15"/>
        <v>0</v>
      </c>
      <c r="Z25" s="108">
        <f t="shared" si="15"/>
        <v>0</v>
      </c>
      <c r="AA25" s="108">
        <f t="shared" si="15"/>
        <v>0</v>
      </c>
      <c r="AB25" s="108">
        <f t="shared" si="15"/>
        <v>0</v>
      </c>
      <c r="AC25" s="108">
        <f t="shared" si="15"/>
        <v>0</v>
      </c>
      <c r="AD25" s="108">
        <f t="shared" si="15"/>
        <v>0</v>
      </c>
      <c r="AE25" s="108">
        <f t="shared" si="15"/>
        <v>0</v>
      </c>
      <c r="AF25" s="108">
        <f t="shared" si="15"/>
        <v>0</v>
      </c>
      <c r="AG25" s="108">
        <f t="shared" si="15"/>
        <v>0</v>
      </c>
      <c r="AH25" s="108">
        <f t="shared" si="15"/>
        <v>0</v>
      </c>
      <c r="AI25" s="108">
        <f t="shared" si="15"/>
        <v>0</v>
      </c>
      <c r="AJ25" s="108">
        <f t="shared" si="15"/>
        <v>0</v>
      </c>
      <c r="AK25" s="108">
        <f t="shared" si="15"/>
        <v>0</v>
      </c>
      <c r="AL25" s="108">
        <f t="shared" si="15"/>
        <v>0</v>
      </c>
      <c r="AM25" s="108">
        <f t="shared" si="15"/>
        <v>0</v>
      </c>
      <c r="AN25" s="108">
        <f t="shared" si="15"/>
        <v>0</v>
      </c>
      <c r="AO25" s="108">
        <f t="shared" si="15"/>
        <v>0</v>
      </c>
      <c r="AP25" s="108">
        <f t="shared" si="15"/>
        <v>0</v>
      </c>
      <c r="AQ25" s="108">
        <f t="shared" si="15"/>
        <v>0</v>
      </c>
      <c r="AR25" s="9"/>
      <c r="AS25" s="9"/>
      <c r="AT25" s="9"/>
      <c r="AU25" s="9"/>
      <c r="AV25" s="9"/>
      <c r="AW25" s="9"/>
      <c r="AX25" s="9"/>
      <c r="AY25" s="9"/>
    </row>
    <row r="26" spans="1:51" ht="6.75" customHeight="1" x14ac:dyDescent="0.5">
      <c r="A26" s="9"/>
      <c r="B26" s="9"/>
      <c r="C26" s="417"/>
      <c r="D26" s="104"/>
      <c r="E26" s="98"/>
      <c r="F26" s="98"/>
      <c r="G26" s="98"/>
      <c r="H26" s="98"/>
      <c r="I26" s="98"/>
      <c r="J26" s="98"/>
      <c r="K26" s="98"/>
      <c r="L26" s="98"/>
      <c r="M26" s="98"/>
      <c r="N26" s="98"/>
      <c r="O26" s="98"/>
      <c r="P26" s="98"/>
      <c r="Q26" s="98"/>
      <c r="R26" s="98"/>
      <c r="S26" s="98"/>
      <c r="T26" s="98"/>
      <c r="U26" s="98"/>
      <c r="V26" s="98"/>
      <c r="W26" s="98"/>
      <c r="X26" s="99"/>
      <c r="Y26" s="99"/>
      <c r="Z26" s="99"/>
      <c r="AA26" s="99"/>
      <c r="AB26" s="99"/>
      <c r="AC26" s="99"/>
      <c r="AD26" s="99"/>
      <c r="AE26" s="99"/>
      <c r="AF26" s="99"/>
      <c r="AG26" s="99"/>
      <c r="AH26" s="99"/>
      <c r="AI26" s="99"/>
      <c r="AJ26" s="99"/>
      <c r="AK26" s="99"/>
      <c r="AL26" s="99"/>
      <c r="AM26" s="99"/>
      <c r="AN26" s="99"/>
      <c r="AO26" s="99"/>
      <c r="AP26" s="99"/>
      <c r="AQ26" s="99"/>
      <c r="AR26" s="9"/>
      <c r="AS26" s="9"/>
      <c r="AT26" s="9"/>
      <c r="AU26" s="9"/>
      <c r="AV26" s="9"/>
      <c r="AW26" s="9"/>
      <c r="AX26" s="9"/>
      <c r="AY26" s="9"/>
    </row>
    <row r="27" spans="1:51" ht="15.75" x14ac:dyDescent="0.5">
      <c r="A27" s="418" t="s">
        <v>249</v>
      </c>
      <c r="B27" s="419"/>
      <c r="C27" s="420"/>
      <c r="D27" s="421">
        <f t="shared" ref="D27:AQ27" si="16">D19-D25</f>
        <v>0</v>
      </c>
      <c r="E27" s="422">
        <f t="shared" si="16"/>
        <v>0</v>
      </c>
      <c r="F27" s="422">
        <f t="shared" si="16"/>
        <v>0</v>
      </c>
      <c r="G27" s="422">
        <f t="shared" si="16"/>
        <v>0</v>
      </c>
      <c r="H27" s="422">
        <f t="shared" si="16"/>
        <v>0</v>
      </c>
      <c r="I27" s="422">
        <f t="shared" si="16"/>
        <v>0</v>
      </c>
      <c r="J27" s="422">
        <f t="shared" si="16"/>
        <v>0</v>
      </c>
      <c r="K27" s="422">
        <f t="shared" si="16"/>
        <v>0</v>
      </c>
      <c r="L27" s="422">
        <f t="shared" si="16"/>
        <v>0</v>
      </c>
      <c r="M27" s="422">
        <f t="shared" si="16"/>
        <v>0</v>
      </c>
      <c r="N27" s="422">
        <f t="shared" si="16"/>
        <v>0</v>
      </c>
      <c r="O27" s="422">
        <f t="shared" si="16"/>
        <v>0</v>
      </c>
      <c r="P27" s="422">
        <f t="shared" si="16"/>
        <v>0</v>
      </c>
      <c r="Q27" s="422">
        <f t="shared" si="16"/>
        <v>0</v>
      </c>
      <c r="R27" s="422">
        <f t="shared" si="16"/>
        <v>0</v>
      </c>
      <c r="S27" s="422">
        <f t="shared" si="16"/>
        <v>0</v>
      </c>
      <c r="T27" s="422">
        <f t="shared" si="16"/>
        <v>0</v>
      </c>
      <c r="U27" s="422">
        <f t="shared" si="16"/>
        <v>0</v>
      </c>
      <c r="V27" s="422">
        <f t="shared" si="16"/>
        <v>0</v>
      </c>
      <c r="W27" s="422">
        <f t="shared" si="16"/>
        <v>0</v>
      </c>
      <c r="X27" s="109">
        <f t="shared" si="16"/>
        <v>0</v>
      </c>
      <c r="Y27" s="109">
        <f t="shared" si="16"/>
        <v>0</v>
      </c>
      <c r="Z27" s="109">
        <f t="shared" si="16"/>
        <v>0</v>
      </c>
      <c r="AA27" s="109">
        <f t="shared" si="16"/>
        <v>0</v>
      </c>
      <c r="AB27" s="109">
        <f t="shared" si="16"/>
        <v>0</v>
      </c>
      <c r="AC27" s="109">
        <f t="shared" si="16"/>
        <v>0</v>
      </c>
      <c r="AD27" s="109">
        <f t="shared" si="16"/>
        <v>0</v>
      </c>
      <c r="AE27" s="109">
        <f t="shared" si="16"/>
        <v>0</v>
      </c>
      <c r="AF27" s="109">
        <f t="shared" si="16"/>
        <v>0</v>
      </c>
      <c r="AG27" s="109">
        <f t="shared" si="16"/>
        <v>0</v>
      </c>
      <c r="AH27" s="109">
        <f t="shared" si="16"/>
        <v>0</v>
      </c>
      <c r="AI27" s="109">
        <f t="shared" si="16"/>
        <v>0</v>
      </c>
      <c r="AJ27" s="109">
        <f t="shared" si="16"/>
        <v>0</v>
      </c>
      <c r="AK27" s="109">
        <f t="shared" si="16"/>
        <v>0</v>
      </c>
      <c r="AL27" s="109">
        <f t="shared" si="16"/>
        <v>0</v>
      </c>
      <c r="AM27" s="109">
        <f t="shared" si="16"/>
        <v>0</v>
      </c>
      <c r="AN27" s="109">
        <f t="shared" si="16"/>
        <v>0</v>
      </c>
      <c r="AO27" s="109">
        <f t="shared" si="16"/>
        <v>0</v>
      </c>
      <c r="AP27" s="109">
        <f t="shared" si="16"/>
        <v>0</v>
      </c>
      <c r="AQ27" s="110">
        <f t="shared" si="16"/>
        <v>0</v>
      </c>
      <c r="AR27" s="9"/>
      <c r="AS27" s="9"/>
      <c r="AT27" s="9"/>
      <c r="AU27" s="9"/>
      <c r="AV27" s="9"/>
      <c r="AW27" s="9"/>
      <c r="AX27" s="9"/>
      <c r="AY27" s="9"/>
    </row>
    <row r="28" spans="1:51" ht="5.25" customHeight="1" x14ac:dyDescent="0.5">
      <c r="A28" s="9"/>
      <c r="B28" s="9"/>
      <c r="C28" s="423"/>
      <c r="D28" s="410"/>
      <c r="E28" s="411"/>
      <c r="F28" s="411"/>
      <c r="G28" s="411"/>
      <c r="H28" s="411"/>
      <c r="I28" s="411"/>
      <c r="J28" s="411"/>
      <c r="K28" s="411"/>
      <c r="L28" s="411"/>
      <c r="M28" s="411"/>
      <c r="N28" s="411"/>
      <c r="O28" s="411"/>
      <c r="P28" s="411"/>
      <c r="Q28" s="411"/>
      <c r="R28" s="411"/>
      <c r="S28" s="411"/>
      <c r="T28" s="411"/>
      <c r="U28" s="411"/>
      <c r="V28" s="411"/>
      <c r="W28" s="411"/>
      <c r="X28" s="105"/>
      <c r="Y28" s="105"/>
      <c r="Z28" s="105"/>
      <c r="AA28" s="105"/>
      <c r="AB28" s="105"/>
      <c r="AC28" s="105"/>
      <c r="AD28" s="105"/>
      <c r="AE28" s="105"/>
      <c r="AF28" s="105"/>
      <c r="AG28" s="105"/>
      <c r="AH28" s="105"/>
      <c r="AI28" s="105"/>
      <c r="AJ28" s="105"/>
      <c r="AK28" s="105"/>
      <c r="AL28" s="105"/>
      <c r="AM28" s="105"/>
      <c r="AN28" s="105"/>
      <c r="AO28" s="105"/>
      <c r="AP28" s="105"/>
      <c r="AQ28" s="105"/>
      <c r="AR28" s="9"/>
      <c r="AS28" s="9"/>
      <c r="AT28" s="9"/>
      <c r="AU28" s="9"/>
      <c r="AV28" s="9"/>
      <c r="AW28" s="9"/>
      <c r="AX28" s="9"/>
      <c r="AY28" s="9"/>
    </row>
    <row r="29" spans="1:51" ht="15.75" x14ac:dyDescent="0.5">
      <c r="A29" s="396" t="s">
        <v>250</v>
      </c>
      <c r="B29" s="424"/>
      <c r="C29" s="398"/>
      <c r="D29" s="399"/>
      <c r="E29" s="400"/>
      <c r="F29" s="400"/>
      <c r="G29" s="400"/>
      <c r="H29" s="400"/>
      <c r="I29" s="400"/>
      <c r="J29" s="400"/>
      <c r="K29" s="400"/>
      <c r="L29" s="400"/>
      <c r="M29" s="400"/>
      <c r="N29" s="400"/>
      <c r="O29" s="400"/>
      <c r="P29" s="400"/>
      <c r="Q29" s="400"/>
      <c r="R29" s="400"/>
      <c r="S29" s="400"/>
      <c r="T29" s="400"/>
      <c r="U29" s="400"/>
      <c r="V29" s="400"/>
      <c r="W29" s="400"/>
      <c r="X29" s="97"/>
      <c r="Y29" s="97"/>
      <c r="Z29" s="97"/>
      <c r="AA29" s="97"/>
      <c r="AB29" s="97"/>
      <c r="AC29" s="97"/>
      <c r="AD29" s="97"/>
      <c r="AE29" s="97"/>
      <c r="AF29" s="97"/>
      <c r="AG29" s="97"/>
      <c r="AH29" s="97"/>
      <c r="AI29" s="97"/>
      <c r="AJ29" s="97"/>
      <c r="AK29" s="97"/>
      <c r="AL29" s="97"/>
      <c r="AM29" s="97"/>
      <c r="AN29" s="97"/>
      <c r="AO29" s="97"/>
      <c r="AP29" s="97"/>
      <c r="AQ29" s="97"/>
      <c r="AR29" s="9"/>
      <c r="AS29" s="9"/>
      <c r="AT29" s="9"/>
      <c r="AU29" s="9"/>
      <c r="AV29" s="9"/>
      <c r="AW29" s="9"/>
      <c r="AX29" s="9"/>
      <c r="AY29" s="9"/>
    </row>
    <row r="30" spans="1:51" ht="29.25" customHeight="1" x14ac:dyDescent="0.5">
      <c r="A30" s="866" t="s">
        <v>251</v>
      </c>
      <c r="B30" s="866"/>
      <c r="C30" s="402">
        <v>3.5000000000000003E-2</v>
      </c>
      <c r="D30" s="104">
        <f>'Year 1 Operating Budget'!D72-'Year 1 Operating Budget'!D65</f>
        <v>0</v>
      </c>
      <c r="E30" s="98">
        <f t="shared" ref="E30:AQ30" si="17">(1+$C$30)*D30</f>
        <v>0</v>
      </c>
      <c r="F30" s="98">
        <f t="shared" si="17"/>
        <v>0</v>
      </c>
      <c r="G30" s="98">
        <f t="shared" si="17"/>
        <v>0</v>
      </c>
      <c r="H30" s="98">
        <f t="shared" si="17"/>
        <v>0</v>
      </c>
      <c r="I30" s="98">
        <f t="shared" si="17"/>
        <v>0</v>
      </c>
      <c r="J30" s="98">
        <f t="shared" si="17"/>
        <v>0</v>
      </c>
      <c r="K30" s="98">
        <f t="shared" si="17"/>
        <v>0</v>
      </c>
      <c r="L30" s="98">
        <f t="shared" si="17"/>
        <v>0</v>
      </c>
      <c r="M30" s="98">
        <f t="shared" si="17"/>
        <v>0</v>
      </c>
      <c r="N30" s="98">
        <f t="shared" si="17"/>
        <v>0</v>
      </c>
      <c r="O30" s="98">
        <f t="shared" si="17"/>
        <v>0</v>
      </c>
      <c r="P30" s="98">
        <f t="shared" si="17"/>
        <v>0</v>
      </c>
      <c r="Q30" s="98">
        <f t="shared" si="17"/>
        <v>0</v>
      </c>
      <c r="R30" s="98">
        <f t="shared" si="17"/>
        <v>0</v>
      </c>
      <c r="S30" s="98">
        <f t="shared" si="17"/>
        <v>0</v>
      </c>
      <c r="T30" s="98">
        <f t="shared" si="17"/>
        <v>0</v>
      </c>
      <c r="U30" s="98">
        <f t="shared" si="17"/>
        <v>0</v>
      </c>
      <c r="V30" s="98">
        <f t="shared" si="17"/>
        <v>0</v>
      </c>
      <c r="W30" s="98">
        <f t="shared" si="17"/>
        <v>0</v>
      </c>
      <c r="X30" s="99">
        <f t="shared" si="17"/>
        <v>0</v>
      </c>
      <c r="Y30" s="99">
        <f t="shared" si="17"/>
        <v>0</v>
      </c>
      <c r="Z30" s="99">
        <f t="shared" si="17"/>
        <v>0</v>
      </c>
      <c r="AA30" s="99">
        <f t="shared" si="17"/>
        <v>0</v>
      </c>
      <c r="AB30" s="99">
        <f t="shared" si="17"/>
        <v>0</v>
      </c>
      <c r="AC30" s="99">
        <f t="shared" si="17"/>
        <v>0</v>
      </c>
      <c r="AD30" s="99">
        <f t="shared" si="17"/>
        <v>0</v>
      </c>
      <c r="AE30" s="99">
        <f t="shared" si="17"/>
        <v>0</v>
      </c>
      <c r="AF30" s="99">
        <f t="shared" si="17"/>
        <v>0</v>
      </c>
      <c r="AG30" s="99">
        <f t="shared" si="17"/>
        <v>0</v>
      </c>
      <c r="AH30" s="99">
        <f t="shared" si="17"/>
        <v>0</v>
      </c>
      <c r="AI30" s="99">
        <f t="shared" si="17"/>
        <v>0</v>
      </c>
      <c r="AJ30" s="99">
        <f t="shared" si="17"/>
        <v>0</v>
      </c>
      <c r="AK30" s="99">
        <f t="shared" si="17"/>
        <v>0</v>
      </c>
      <c r="AL30" s="99">
        <f t="shared" si="17"/>
        <v>0</v>
      </c>
      <c r="AM30" s="99">
        <f t="shared" si="17"/>
        <v>0</v>
      </c>
      <c r="AN30" s="99">
        <f t="shared" si="17"/>
        <v>0</v>
      </c>
      <c r="AO30" s="99">
        <f t="shared" si="17"/>
        <v>0</v>
      </c>
      <c r="AP30" s="99">
        <f t="shared" si="17"/>
        <v>0</v>
      </c>
      <c r="AQ30" s="99">
        <f t="shared" si="17"/>
        <v>0</v>
      </c>
      <c r="AR30" s="9"/>
      <c r="AS30" s="9"/>
      <c r="AT30" s="9"/>
      <c r="AU30" s="9"/>
      <c r="AV30" s="9"/>
      <c r="AW30" s="9"/>
      <c r="AX30" s="9"/>
      <c r="AY30" s="9"/>
    </row>
    <row r="31" spans="1:51" ht="15" customHeight="1" x14ac:dyDescent="0.5">
      <c r="A31" s="425" t="s">
        <v>177</v>
      </c>
      <c r="B31" s="9"/>
      <c r="C31" s="402">
        <v>0.02</v>
      </c>
      <c r="D31" s="104">
        <f>'Year 1 Operating Budget'!D65</f>
        <v>0</v>
      </c>
      <c r="E31" s="98">
        <f>(1+$C$31)*D31</f>
        <v>0</v>
      </c>
      <c r="F31" s="98">
        <f t="shared" ref="F31:AQ31" si="18">(1+$C$31)*E31</f>
        <v>0</v>
      </c>
      <c r="G31" s="98">
        <f t="shared" si="18"/>
        <v>0</v>
      </c>
      <c r="H31" s="98">
        <f t="shared" si="18"/>
        <v>0</v>
      </c>
      <c r="I31" s="98">
        <f t="shared" si="18"/>
        <v>0</v>
      </c>
      <c r="J31" s="98">
        <f t="shared" si="18"/>
        <v>0</v>
      </c>
      <c r="K31" s="98">
        <f t="shared" si="18"/>
        <v>0</v>
      </c>
      <c r="L31" s="98">
        <f t="shared" si="18"/>
        <v>0</v>
      </c>
      <c r="M31" s="98">
        <f t="shared" si="18"/>
        <v>0</v>
      </c>
      <c r="N31" s="98">
        <f t="shared" si="18"/>
        <v>0</v>
      </c>
      <c r="O31" s="98">
        <f t="shared" si="18"/>
        <v>0</v>
      </c>
      <c r="P31" s="98">
        <f t="shared" si="18"/>
        <v>0</v>
      </c>
      <c r="Q31" s="98">
        <f t="shared" si="18"/>
        <v>0</v>
      </c>
      <c r="R31" s="98">
        <f t="shared" si="18"/>
        <v>0</v>
      </c>
      <c r="S31" s="98">
        <f t="shared" si="18"/>
        <v>0</v>
      </c>
      <c r="T31" s="98">
        <f t="shared" si="18"/>
        <v>0</v>
      </c>
      <c r="U31" s="98">
        <f t="shared" si="18"/>
        <v>0</v>
      </c>
      <c r="V31" s="98">
        <f t="shared" si="18"/>
        <v>0</v>
      </c>
      <c r="W31" s="98">
        <f t="shared" si="18"/>
        <v>0</v>
      </c>
      <c r="X31" s="99">
        <f t="shared" si="18"/>
        <v>0</v>
      </c>
      <c r="Y31" s="99">
        <f t="shared" si="18"/>
        <v>0</v>
      </c>
      <c r="Z31" s="99">
        <f t="shared" si="18"/>
        <v>0</v>
      </c>
      <c r="AA31" s="99">
        <f t="shared" si="18"/>
        <v>0</v>
      </c>
      <c r="AB31" s="99">
        <f t="shared" si="18"/>
        <v>0</v>
      </c>
      <c r="AC31" s="99">
        <f t="shared" si="18"/>
        <v>0</v>
      </c>
      <c r="AD31" s="99">
        <f t="shared" si="18"/>
        <v>0</v>
      </c>
      <c r="AE31" s="99">
        <f t="shared" si="18"/>
        <v>0</v>
      </c>
      <c r="AF31" s="99">
        <f t="shared" si="18"/>
        <v>0</v>
      </c>
      <c r="AG31" s="99">
        <f t="shared" si="18"/>
        <v>0</v>
      </c>
      <c r="AH31" s="99">
        <f t="shared" si="18"/>
        <v>0</v>
      </c>
      <c r="AI31" s="99">
        <f t="shared" si="18"/>
        <v>0</v>
      </c>
      <c r="AJ31" s="99">
        <f t="shared" si="18"/>
        <v>0</v>
      </c>
      <c r="AK31" s="99">
        <f t="shared" si="18"/>
        <v>0</v>
      </c>
      <c r="AL31" s="99">
        <f t="shared" si="18"/>
        <v>0</v>
      </c>
      <c r="AM31" s="99">
        <f t="shared" si="18"/>
        <v>0</v>
      </c>
      <c r="AN31" s="99">
        <f t="shared" si="18"/>
        <v>0</v>
      </c>
      <c r="AO31" s="99">
        <f t="shared" si="18"/>
        <v>0</v>
      </c>
      <c r="AP31" s="99">
        <f t="shared" si="18"/>
        <v>0</v>
      </c>
      <c r="AQ31" s="99">
        <f t="shared" si="18"/>
        <v>0</v>
      </c>
      <c r="AR31" s="9"/>
      <c r="AS31" s="9"/>
      <c r="AT31" s="9"/>
      <c r="AU31" s="9"/>
      <c r="AV31" s="9"/>
      <c r="AW31" s="9"/>
      <c r="AX31" s="9"/>
      <c r="AY31" s="9"/>
    </row>
    <row r="32" spans="1:51" ht="15.75" x14ac:dyDescent="0.5">
      <c r="A32" s="425" t="s">
        <v>87</v>
      </c>
      <c r="B32" s="425"/>
      <c r="C32" s="402">
        <v>0</v>
      </c>
      <c r="D32" s="104">
        <f>'Year 1 Operating Budget'!D75</f>
        <v>0</v>
      </c>
      <c r="E32" s="98">
        <f>D32*(1+$C$32)</f>
        <v>0</v>
      </c>
      <c r="F32" s="98">
        <f>(1+$C$32)*E32</f>
        <v>0</v>
      </c>
      <c r="G32" s="98">
        <f>(1+$C$32)*F32</f>
        <v>0</v>
      </c>
      <c r="H32" s="98">
        <f t="shared" ref="H32:AQ32" si="19">(1+$C$32)*G32</f>
        <v>0</v>
      </c>
      <c r="I32" s="98">
        <f t="shared" si="19"/>
        <v>0</v>
      </c>
      <c r="J32" s="98">
        <f t="shared" si="19"/>
        <v>0</v>
      </c>
      <c r="K32" s="98">
        <f t="shared" si="19"/>
        <v>0</v>
      </c>
      <c r="L32" s="98">
        <f t="shared" si="19"/>
        <v>0</v>
      </c>
      <c r="M32" s="98">
        <f t="shared" si="19"/>
        <v>0</v>
      </c>
      <c r="N32" s="98">
        <f t="shared" si="19"/>
        <v>0</v>
      </c>
      <c r="O32" s="98">
        <f t="shared" si="19"/>
        <v>0</v>
      </c>
      <c r="P32" s="98">
        <f t="shared" si="19"/>
        <v>0</v>
      </c>
      <c r="Q32" s="98">
        <f t="shared" si="19"/>
        <v>0</v>
      </c>
      <c r="R32" s="98">
        <f t="shared" si="19"/>
        <v>0</v>
      </c>
      <c r="S32" s="98">
        <f t="shared" si="19"/>
        <v>0</v>
      </c>
      <c r="T32" s="98">
        <f t="shared" si="19"/>
        <v>0</v>
      </c>
      <c r="U32" s="98">
        <f t="shared" si="19"/>
        <v>0</v>
      </c>
      <c r="V32" s="98">
        <f t="shared" si="19"/>
        <v>0</v>
      </c>
      <c r="W32" s="98">
        <f t="shared" si="19"/>
        <v>0</v>
      </c>
      <c r="X32" s="99">
        <f t="shared" si="19"/>
        <v>0</v>
      </c>
      <c r="Y32" s="99">
        <f t="shared" si="19"/>
        <v>0</v>
      </c>
      <c r="Z32" s="99">
        <f t="shared" si="19"/>
        <v>0</v>
      </c>
      <c r="AA32" s="99">
        <f t="shared" si="19"/>
        <v>0</v>
      </c>
      <c r="AB32" s="99">
        <f t="shared" si="19"/>
        <v>0</v>
      </c>
      <c r="AC32" s="99">
        <f t="shared" si="19"/>
        <v>0</v>
      </c>
      <c r="AD32" s="99">
        <f t="shared" si="19"/>
        <v>0</v>
      </c>
      <c r="AE32" s="99">
        <f t="shared" si="19"/>
        <v>0</v>
      </c>
      <c r="AF32" s="99">
        <f t="shared" si="19"/>
        <v>0</v>
      </c>
      <c r="AG32" s="99">
        <f t="shared" si="19"/>
        <v>0</v>
      </c>
      <c r="AH32" s="99">
        <f t="shared" si="19"/>
        <v>0</v>
      </c>
      <c r="AI32" s="99">
        <f t="shared" si="19"/>
        <v>0</v>
      </c>
      <c r="AJ32" s="99">
        <f t="shared" si="19"/>
        <v>0</v>
      </c>
      <c r="AK32" s="99">
        <f t="shared" si="19"/>
        <v>0</v>
      </c>
      <c r="AL32" s="99">
        <f t="shared" si="19"/>
        <v>0</v>
      </c>
      <c r="AM32" s="99">
        <f t="shared" si="19"/>
        <v>0</v>
      </c>
      <c r="AN32" s="99">
        <f t="shared" si="19"/>
        <v>0</v>
      </c>
      <c r="AO32" s="99">
        <f t="shared" si="19"/>
        <v>0</v>
      </c>
      <c r="AP32" s="99">
        <f t="shared" si="19"/>
        <v>0</v>
      </c>
      <c r="AQ32" s="99">
        <f t="shared" si="19"/>
        <v>0</v>
      </c>
      <c r="AR32" s="9"/>
      <c r="AS32" s="9"/>
      <c r="AT32" s="9"/>
      <c r="AU32" s="9"/>
      <c r="AV32" s="9"/>
      <c r="AW32" s="9"/>
      <c r="AX32" s="9"/>
      <c r="AY32" s="9"/>
    </row>
    <row r="33" spans="1:51" ht="15.75" x14ac:dyDescent="0.5">
      <c r="A33" s="426" t="s">
        <v>252</v>
      </c>
      <c r="B33" s="426"/>
      <c r="C33" s="402">
        <v>0</v>
      </c>
      <c r="D33" s="414">
        <v>0</v>
      </c>
      <c r="E33" s="98">
        <f>(1+$C$33)*D33</f>
        <v>0</v>
      </c>
      <c r="F33" s="98">
        <f t="shared" ref="F33:AQ33" si="20">(1+$C$33)*E33</f>
        <v>0</v>
      </c>
      <c r="G33" s="98">
        <f t="shared" si="20"/>
        <v>0</v>
      </c>
      <c r="H33" s="98">
        <f t="shared" si="20"/>
        <v>0</v>
      </c>
      <c r="I33" s="98">
        <f t="shared" si="20"/>
        <v>0</v>
      </c>
      <c r="J33" s="98">
        <f t="shared" si="20"/>
        <v>0</v>
      </c>
      <c r="K33" s="98">
        <f t="shared" si="20"/>
        <v>0</v>
      </c>
      <c r="L33" s="98">
        <f t="shared" si="20"/>
        <v>0</v>
      </c>
      <c r="M33" s="98">
        <f t="shared" si="20"/>
        <v>0</v>
      </c>
      <c r="N33" s="98">
        <f t="shared" si="20"/>
        <v>0</v>
      </c>
      <c r="O33" s="98">
        <f t="shared" si="20"/>
        <v>0</v>
      </c>
      <c r="P33" s="98">
        <f t="shared" si="20"/>
        <v>0</v>
      </c>
      <c r="Q33" s="98">
        <f t="shared" si="20"/>
        <v>0</v>
      </c>
      <c r="R33" s="98">
        <f t="shared" si="20"/>
        <v>0</v>
      </c>
      <c r="S33" s="98">
        <f t="shared" si="20"/>
        <v>0</v>
      </c>
      <c r="T33" s="98">
        <f t="shared" si="20"/>
        <v>0</v>
      </c>
      <c r="U33" s="98">
        <f t="shared" si="20"/>
        <v>0</v>
      </c>
      <c r="V33" s="98">
        <f t="shared" si="20"/>
        <v>0</v>
      </c>
      <c r="W33" s="98">
        <f t="shared" si="20"/>
        <v>0</v>
      </c>
      <c r="X33" s="99">
        <f t="shared" si="20"/>
        <v>0</v>
      </c>
      <c r="Y33" s="99">
        <f t="shared" si="20"/>
        <v>0</v>
      </c>
      <c r="Z33" s="99">
        <f t="shared" si="20"/>
        <v>0</v>
      </c>
      <c r="AA33" s="99">
        <f t="shared" si="20"/>
        <v>0</v>
      </c>
      <c r="AB33" s="99">
        <f t="shared" si="20"/>
        <v>0</v>
      </c>
      <c r="AC33" s="99">
        <f t="shared" si="20"/>
        <v>0</v>
      </c>
      <c r="AD33" s="99">
        <f t="shared" si="20"/>
        <v>0</v>
      </c>
      <c r="AE33" s="99">
        <f t="shared" si="20"/>
        <v>0</v>
      </c>
      <c r="AF33" s="99">
        <f t="shared" si="20"/>
        <v>0</v>
      </c>
      <c r="AG33" s="99">
        <f t="shared" si="20"/>
        <v>0</v>
      </c>
      <c r="AH33" s="99">
        <f t="shared" si="20"/>
        <v>0</v>
      </c>
      <c r="AI33" s="99">
        <f t="shared" si="20"/>
        <v>0</v>
      </c>
      <c r="AJ33" s="99">
        <f t="shared" si="20"/>
        <v>0</v>
      </c>
      <c r="AK33" s="99">
        <f t="shared" si="20"/>
        <v>0</v>
      </c>
      <c r="AL33" s="99">
        <f t="shared" si="20"/>
        <v>0</v>
      </c>
      <c r="AM33" s="99">
        <f t="shared" si="20"/>
        <v>0</v>
      </c>
      <c r="AN33" s="99">
        <f t="shared" si="20"/>
        <v>0</v>
      </c>
      <c r="AO33" s="99">
        <f t="shared" si="20"/>
        <v>0</v>
      </c>
      <c r="AP33" s="99">
        <f t="shared" si="20"/>
        <v>0</v>
      </c>
      <c r="AQ33" s="99">
        <f t="shared" si="20"/>
        <v>0</v>
      </c>
      <c r="AR33" s="9"/>
      <c r="AS33" s="9"/>
      <c r="AT33" s="9"/>
      <c r="AU33" s="9"/>
      <c r="AV33" s="9"/>
      <c r="AW33" s="9"/>
      <c r="AX33" s="9"/>
      <c r="AY33" s="9"/>
    </row>
    <row r="34" spans="1:51" ht="15.75" x14ac:dyDescent="0.5">
      <c r="A34" s="427" t="s">
        <v>253</v>
      </c>
      <c r="B34" s="427"/>
      <c r="C34" s="18"/>
      <c r="D34" s="428">
        <f t="shared" ref="D34:AQ34" si="21">SUM(D30:D33)</f>
        <v>0</v>
      </c>
      <c r="E34" s="429">
        <f t="shared" si="21"/>
        <v>0</v>
      </c>
      <c r="F34" s="429">
        <f t="shared" si="21"/>
        <v>0</v>
      </c>
      <c r="G34" s="429">
        <f t="shared" si="21"/>
        <v>0</v>
      </c>
      <c r="H34" s="429">
        <f t="shared" si="21"/>
        <v>0</v>
      </c>
      <c r="I34" s="429">
        <f t="shared" si="21"/>
        <v>0</v>
      </c>
      <c r="J34" s="429">
        <f t="shared" si="21"/>
        <v>0</v>
      </c>
      <c r="K34" s="429">
        <f t="shared" si="21"/>
        <v>0</v>
      </c>
      <c r="L34" s="429">
        <f t="shared" si="21"/>
        <v>0</v>
      </c>
      <c r="M34" s="429">
        <f t="shared" si="21"/>
        <v>0</v>
      </c>
      <c r="N34" s="429">
        <f t="shared" si="21"/>
        <v>0</v>
      </c>
      <c r="O34" s="429">
        <f t="shared" si="21"/>
        <v>0</v>
      </c>
      <c r="P34" s="429">
        <f t="shared" si="21"/>
        <v>0</v>
      </c>
      <c r="Q34" s="429">
        <f t="shared" si="21"/>
        <v>0</v>
      </c>
      <c r="R34" s="430">
        <f t="shared" si="21"/>
        <v>0</v>
      </c>
      <c r="S34" s="430">
        <f t="shared" si="21"/>
        <v>0</v>
      </c>
      <c r="T34" s="430">
        <f t="shared" si="21"/>
        <v>0</v>
      </c>
      <c r="U34" s="430">
        <f t="shared" si="21"/>
        <v>0</v>
      </c>
      <c r="V34" s="430">
        <f t="shared" si="21"/>
        <v>0</v>
      </c>
      <c r="W34" s="430">
        <f t="shared" si="21"/>
        <v>0</v>
      </c>
      <c r="X34" s="111">
        <f t="shared" si="21"/>
        <v>0</v>
      </c>
      <c r="Y34" s="111">
        <f t="shared" si="21"/>
        <v>0</v>
      </c>
      <c r="Z34" s="111">
        <f t="shared" si="21"/>
        <v>0</v>
      </c>
      <c r="AA34" s="111">
        <f t="shared" si="21"/>
        <v>0</v>
      </c>
      <c r="AB34" s="111">
        <f t="shared" si="21"/>
        <v>0</v>
      </c>
      <c r="AC34" s="111">
        <f t="shared" si="21"/>
        <v>0</v>
      </c>
      <c r="AD34" s="111">
        <f t="shared" si="21"/>
        <v>0</v>
      </c>
      <c r="AE34" s="111">
        <f t="shared" si="21"/>
        <v>0</v>
      </c>
      <c r="AF34" s="111">
        <f t="shared" si="21"/>
        <v>0</v>
      </c>
      <c r="AG34" s="111">
        <f t="shared" si="21"/>
        <v>0</v>
      </c>
      <c r="AH34" s="111">
        <f t="shared" si="21"/>
        <v>0</v>
      </c>
      <c r="AI34" s="111">
        <f t="shared" si="21"/>
        <v>0</v>
      </c>
      <c r="AJ34" s="111">
        <f t="shared" si="21"/>
        <v>0</v>
      </c>
      <c r="AK34" s="111">
        <f t="shared" si="21"/>
        <v>0</v>
      </c>
      <c r="AL34" s="111">
        <f t="shared" si="21"/>
        <v>0</v>
      </c>
      <c r="AM34" s="111">
        <f t="shared" si="21"/>
        <v>0</v>
      </c>
      <c r="AN34" s="111">
        <f t="shared" si="21"/>
        <v>0</v>
      </c>
      <c r="AO34" s="111">
        <f t="shared" si="21"/>
        <v>0</v>
      </c>
      <c r="AP34" s="111">
        <f t="shared" si="21"/>
        <v>0</v>
      </c>
      <c r="AQ34" s="111">
        <f t="shared" si="21"/>
        <v>0</v>
      </c>
      <c r="AR34" s="9"/>
      <c r="AS34" s="9"/>
      <c r="AT34" s="9"/>
      <c r="AU34" s="9"/>
      <c r="AV34" s="9"/>
      <c r="AW34" s="9"/>
      <c r="AX34" s="9"/>
      <c r="AY34" s="9"/>
    </row>
    <row r="35" spans="1:51" ht="6.75" customHeight="1" x14ac:dyDescent="0.5">
      <c r="A35" s="431"/>
      <c r="B35" s="431"/>
      <c r="C35" s="431"/>
      <c r="D35" s="415"/>
      <c r="E35" s="416"/>
      <c r="F35" s="416"/>
      <c r="G35" s="416"/>
      <c r="H35" s="416"/>
      <c r="I35" s="416"/>
      <c r="J35" s="416"/>
      <c r="K35" s="416"/>
      <c r="L35" s="416"/>
      <c r="M35" s="416"/>
      <c r="N35" s="416"/>
      <c r="O35" s="416"/>
      <c r="P35" s="416"/>
      <c r="Q35" s="416"/>
      <c r="R35" s="416"/>
      <c r="S35" s="416"/>
      <c r="T35" s="416"/>
      <c r="U35" s="416"/>
      <c r="V35" s="416"/>
      <c r="W35" s="416"/>
      <c r="X35" s="108"/>
      <c r="Y35" s="108"/>
      <c r="Z35" s="108"/>
      <c r="AA35" s="108"/>
      <c r="AB35" s="108"/>
      <c r="AC35" s="108"/>
      <c r="AD35" s="108"/>
      <c r="AE35" s="108"/>
      <c r="AF35" s="108"/>
      <c r="AG35" s="108"/>
      <c r="AH35" s="108"/>
      <c r="AI35" s="108"/>
      <c r="AJ35" s="108"/>
      <c r="AK35" s="108"/>
      <c r="AL35" s="108"/>
      <c r="AM35" s="108"/>
      <c r="AN35" s="108"/>
      <c r="AO35" s="108"/>
      <c r="AP35" s="108"/>
      <c r="AQ35" s="108"/>
      <c r="AR35" s="9"/>
      <c r="AS35" s="9"/>
      <c r="AT35" s="9"/>
      <c r="AU35" s="9"/>
      <c r="AV35" s="9"/>
      <c r="AW35" s="9"/>
      <c r="AX35" s="9"/>
      <c r="AY35" s="9"/>
    </row>
    <row r="36" spans="1:51" ht="16.149999999999999" thickBot="1" x14ac:dyDescent="0.55000000000000004">
      <c r="A36" s="432" t="s">
        <v>254</v>
      </c>
      <c r="B36" s="432"/>
      <c r="C36" s="18"/>
      <c r="D36" s="433">
        <f>D27-D34</f>
        <v>0</v>
      </c>
      <c r="E36" s="434">
        <f t="shared" ref="E36:AQ36" si="22">E27-E34</f>
        <v>0</v>
      </c>
      <c r="F36" s="434">
        <f t="shared" si="22"/>
        <v>0</v>
      </c>
      <c r="G36" s="434">
        <f t="shared" si="22"/>
        <v>0</v>
      </c>
      <c r="H36" s="434">
        <f t="shared" si="22"/>
        <v>0</v>
      </c>
      <c r="I36" s="434">
        <f t="shared" si="22"/>
        <v>0</v>
      </c>
      <c r="J36" s="434">
        <f t="shared" si="22"/>
        <v>0</v>
      </c>
      <c r="K36" s="434">
        <f t="shared" si="22"/>
        <v>0</v>
      </c>
      <c r="L36" s="434">
        <f t="shared" si="22"/>
        <v>0</v>
      </c>
      <c r="M36" s="434">
        <f t="shared" si="22"/>
        <v>0</v>
      </c>
      <c r="N36" s="434">
        <f t="shared" si="22"/>
        <v>0</v>
      </c>
      <c r="O36" s="434">
        <f t="shared" si="22"/>
        <v>0</v>
      </c>
      <c r="P36" s="434">
        <f t="shared" si="22"/>
        <v>0</v>
      </c>
      <c r="Q36" s="434">
        <f t="shared" si="22"/>
        <v>0</v>
      </c>
      <c r="R36" s="434">
        <f t="shared" si="22"/>
        <v>0</v>
      </c>
      <c r="S36" s="434">
        <f t="shared" si="22"/>
        <v>0</v>
      </c>
      <c r="T36" s="434">
        <f t="shared" si="22"/>
        <v>0</v>
      </c>
      <c r="U36" s="434">
        <f t="shared" si="22"/>
        <v>0</v>
      </c>
      <c r="V36" s="434">
        <f t="shared" si="22"/>
        <v>0</v>
      </c>
      <c r="W36" s="434">
        <f t="shared" si="22"/>
        <v>0</v>
      </c>
      <c r="X36" s="112">
        <f t="shared" si="22"/>
        <v>0</v>
      </c>
      <c r="Y36" s="112">
        <f t="shared" si="22"/>
        <v>0</v>
      </c>
      <c r="Z36" s="112">
        <f t="shared" si="22"/>
        <v>0</v>
      </c>
      <c r="AA36" s="112">
        <f t="shared" si="22"/>
        <v>0</v>
      </c>
      <c r="AB36" s="112">
        <f t="shared" si="22"/>
        <v>0</v>
      </c>
      <c r="AC36" s="112">
        <f t="shared" si="22"/>
        <v>0</v>
      </c>
      <c r="AD36" s="112">
        <f t="shared" si="22"/>
        <v>0</v>
      </c>
      <c r="AE36" s="112">
        <f t="shared" si="22"/>
        <v>0</v>
      </c>
      <c r="AF36" s="112">
        <f t="shared" si="22"/>
        <v>0</v>
      </c>
      <c r="AG36" s="112">
        <f t="shared" si="22"/>
        <v>0</v>
      </c>
      <c r="AH36" s="112">
        <f t="shared" si="22"/>
        <v>0</v>
      </c>
      <c r="AI36" s="112">
        <f t="shared" si="22"/>
        <v>0</v>
      </c>
      <c r="AJ36" s="112">
        <f t="shared" si="22"/>
        <v>0</v>
      </c>
      <c r="AK36" s="112">
        <f t="shared" si="22"/>
        <v>0</v>
      </c>
      <c r="AL36" s="112">
        <f t="shared" si="22"/>
        <v>0</v>
      </c>
      <c r="AM36" s="112">
        <f t="shared" si="22"/>
        <v>0</v>
      </c>
      <c r="AN36" s="112">
        <f t="shared" si="22"/>
        <v>0</v>
      </c>
      <c r="AO36" s="112">
        <f t="shared" si="22"/>
        <v>0</v>
      </c>
      <c r="AP36" s="112">
        <f t="shared" si="22"/>
        <v>0</v>
      </c>
      <c r="AQ36" s="112">
        <f t="shared" si="22"/>
        <v>0</v>
      </c>
      <c r="AR36" s="9"/>
      <c r="AS36" s="9"/>
      <c r="AT36" s="9"/>
      <c r="AU36" s="9"/>
      <c r="AV36" s="9"/>
      <c r="AW36" s="9"/>
      <c r="AX36" s="9"/>
      <c r="AY36" s="9"/>
    </row>
    <row r="37" spans="1:51" ht="8.25" customHeight="1" thickTop="1" x14ac:dyDescent="0.5">
      <c r="A37" s="9"/>
      <c r="B37" s="9"/>
      <c r="C37" s="435"/>
      <c r="D37" s="415"/>
      <c r="E37" s="416"/>
      <c r="F37" s="416"/>
      <c r="G37" s="416"/>
      <c r="H37" s="416"/>
      <c r="I37" s="416"/>
      <c r="J37" s="416"/>
      <c r="K37" s="416"/>
      <c r="L37" s="416"/>
      <c r="M37" s="416"/>
      <c r="N37" s="416"/>
      <c r="O37" s="416"/>
      <c r="P37" s="416"/>
      <c r="Q37" s="416"/>
      <c r="R37" s="416"/>
      <c r="S37" s="416"/>
      <c r="T37" s="416"/>
      <c r="U37" s="416"/>
      <c r="V37" s="416"/>
      <c r="W37" s="416"/>
      <c r="X37" s="108"/>
      <c r="Y37" s="108"/>
      <c r="Z37" s="108"/>
      <c r="AA37" s="108"/>
      <c r="AB37" s="108"/>
      <c r="AC37" s="108"/>
      <c r="AD37" s="108"/>
      <c r="AE37" s="108"/>
      <c r="AF37" s="108"/>
      <c r="AG37" s="108"/>
      <c r="AH37" s="108"/>
      <c r="AI37" s="108"/>
      <c r="AJ37" s="108"/>
      <c r="AK37" s="108"/>
      <c r="AL37" s="108"/>
      <c r="AM37" s="108"/>
      <c r="AN37" s="108"/>
      <c r="AO37" s="108"/>
      <c r="AP37" s="108"/>
      <c r="AQ37" s="108"/>
      <c r="AR37" s="9"/>
      <c r="AS37" s="9"/>
      <c r="AT37" s="9"/>
      <c r="AU37" s="9"/>
      <c r="AV37" s="9"/>
      <c r="AW37" s="9"/>
      <c r="AX37" s="9"/>
      <c r="AY37" s="9"/>
    </row>
    <row r="38" spans="1:51" ht="15.75" x14ac:dyDescent="0.5">
      <c r="A38" s="396" t="s">
        <v>255</v>
      </c>
      <c r="B38" s="424"/>
      <c r="C38" s="398"/>
      <c r="D38" s="399"/>
      <c r="E38" s="400"/>
      <c r="F38" s="400"/>
      <c r="G38" s="400"/>
      <c r="H38" s="400"/>
      <c r="I38" s="400"/>
      <c r="J38" s="400"/>
      <c r="K38" s="400"/>
      <c r="L38" s="400"/>
      <c r="M38" s="400"/>
      <c r="N38" s="400"/>
      <c r="O38" s="400"/>
      <c r="P38" s="400"/>
      <c r="Q38" s="400"/>
      <c r="R38" s="400"/>
      <c r="S38" s="400"/>
      <c r="T38" s="400"/>
      <c r="U38" s="400"/>
      <c r="V38" s="400"/>
      <c r="W38" s="400"/>
      <c r="X38" s="97"/>
      <c r="Y38" s="97"/>
      <c r="Z38" s="97"/>
      <c r="AA38" s="97"/>
      <c r="AB38" s="97"/>
      <c r="AC38" s="97"/>
      <c r="AD38" s="97"/>
      <c r="AE38" s="97"/>
      <c r="AF38" s="97"/>
      <c r="AG38" s="97"/>
      <c r="AH38" s="97"/>
      <c r="AI38" s="97"/>
      <c r="AJ38" s="97"/>
      <c r="AK38" s="97"/>
      <c r="AL38" s="97"/>
      <c r="AM38" s="97"/>
      <c r="AN38" s="97"/>
      <c r="AO38" s="97"/>
      <c r="AP38" s="97"/>
      <c r="AQ38" s="97"/>
      <c r="AR38" s="9"/>
      <c r="AS38" s="9"/>
      <c r="AT38" s="9"/>
      <c r="AU38" s="9"/>
      <c r="AV38" s="9"/>
      <c r="AW38" s="9"/>
      <c r="AX38" s="9"/>
      <c r="AY38" s="9"/>
    </row>
    <row r="39" spans="1:51" ht="15.75" x14ac:dyDescent="0.5">
      <c r="A39" s="436" t="s">
        <v>256</v>
      </c>
      <c r="B39" s="437"/>
      <c r="C39" s="438"/>
      <c r="D39" s="106">
        <f>'Year 1 Operating Budget'!D83</f>
        <v>0</v>
      </c>
      <c r="E39" s="106">
        <f t="shared" ref="E39:AG39" si="23">$D$39</f>
        <v>0</v>
      </c>
      <c r="F39" s="106">
        <f t="shared" si="23"/>
        <v>0</v>
      </c>
      <c r="G39" s="106">
        <f t="shared" si="23"/>
        <v>0</v>
      </c>
      <c r="H39" s="106">
        <f t="shared" si="23"/>
        <v>0</v>
      </c>
      <c r="I39" s="106">
        <f t="shared" si="23"/>
        <v>0</v>
      </c>
      <c r="J39" s="106">
        <f t="shared" si="23"/>
        <v>0</v>
      </c>
      <c r="K39" s="106">
        <f t="shared" si="23"/>
        <v>0</v>
      </c>
      <c r="L39" s="106">
        <f t="shared" si="23"/>
        <v>0</v>
      </c>
      <c r="M39" s="106">
        <f t="shared" si="23"/>
        <v>0</v>
      </c>
      <c r="N39" s="106">
        <f t="shared" si="23"/>
        <v>0</v>
      </c>
      <c r="O39" s="106">
        <f t="shared" si="23"/>
        <v>0</v>
      </c>
      <c r="P39" s="106">
        <f t="shared" si="23"/>
        <v>0</v>
      </c>
      <c r="Q39" s="106">
        <f t="shared" si="23"/>
        <v>0</v>
      </c>
      <c r="R39" s="106">
        <f t="shared" si="23"/>
        <v>0</v>
      </c>
      <c r="S39" s="106">
        <f t="shared" si="23"/>
        <v>0</v>
      </c>
      <c r="T39" s="106">
        <f t="shared" si="23"/>
        <v>0</v>
      </c>
      <c r="U39" s="106">
        <f t="shared" si="23"/>
        <v>0</v>
      </c>
      <c r="V39" s="106">
        <f t="shared" si="23"/>
        <v>0</v>
      </c>
      <c r="W39" s="106">
        <f t="shared" si="23"/>
        <v>0</v>
      </c>
      <c r="X39" s="107">
        <f t="shared" si="23"/>
        <v>0</v>
      </c>
      <c r="Y39" s="107">
        <f t="shared" si="23"/>
        <v>0</v>
      </c>
      <c r="Z39" s="107">
        <f t="shared" si="23"/>
        <v>0</v>
      </c>
      <c r="AA39" s="107">
        <f t="shared" si="23"/>
        <v>0</v>
      </c>
      <c r="AB39" s="107">
        <f t="shared" si="23"/>
        <v>0</v>
      </c>
      <c r="AC39" s="107">
        <f t="shared" si="23"/>
        <v>0</v>
      </c>
      <c r="AD39" s="107">
        <f t="shared" si="23"/>
        <v>0</v>
      </c>
      <c r="AE39" s="107">
        <f t="shared" si="23"/>
        <v>0</v>
      </c>
      <c r="AF39" s="107">
        <f t="shared" si="23"/>
        <v>0</v>
      </c>
      <c r="AG39" s="107">
        <f t="shared" si="23"/>
        <v>0</v>
      </c>
      <c r="AH39" s="107">
        <v>0</v>
      </c>
      <c r="AI39" s="107">
        <v>0</v>
      </c>
      <c r="AJ39" s="107">
        <v>0</v>
      </c>
      <c r="AK39" s="107">
        <v>0</v>
      </c>
      <c r="AL39" s="107">
        <v>0</v>
      </c>
      <c r="AM39" s="107">
        <v>0</v>
      </c>
      <c r="AN39" s="107">
        <v>0</v>
      </c>
      <c r="AO39" s="107">
        <v>0</v>
      </c>
      <c r="AP39" s="107">
        <v>0</v>
      </c>
      <c r="AQ39" s="107">
        <v>0</v>
      </c>
      <c r="AR39" s="106"/>
      <c r="AS39" s="9"/>
      <c r="AT39" s="9"/>
      <c r="AU39" s="9"/>
      <c r="AV39" s="9"/>
      <c r="AW39" s="9"/>
      <c r="AX39" s="9"/>
      <c r="AY39" s="9"/>
    </row>
    <row r="40" spans="1:51" ht="15.75" x14ac:dyDescent="0.5">
      <c r="A40" s="439" t="str">
        <f>'Year 1 Operating Budget'!A84</f>
        <v>2nd Mortgage Debt Service</v>
      </c>
      <c r="B40" s="426"/>
      <c r="C40" s="440"/>
      <c r="D40" s="106">
        <f>'Year 1 Operating Budget'!D84</f>
        <v>0</v>
      </c>
      <c r="E40" s="106">
        <f>D40</f>
        <v>0</v>
      </c>
      <c r="F40" s="106">
        <f t="shared" ref="F40:AQ40" si="24">E40</f>
        <v>0</v>
      </c>
      <c r="G40" s="106">
        <f t="shared" si="24"/>
        <v>0</v>
      </c>
      <c r="H40" s="106">
        <f t="shared" si="24"/>
        <v>0</v>
      </c>
      <c r="I40" s="106">
        <f t="shared" si="24"/>
        <v>0</v>
      </c>
      <c r="J40" s="106">
        <f t="shared" si="24"/>
        <v>0</v>
      </c>
      <c r="K40" s="106">
        <f t="shared" si="24"/>
        <v>0</v>
      </c>
      <c r="L40" s="106">
        <f t="shared" si="24"/>
        <v>0</v>
      </c>
      <c r="M40" s="106">
        <f t="shared" si="24"/>
        <v>0</v>
      </c>
      <c r="N40" s="106">
        <f t="shared" si="24"/>
        <v>0</v>
      </c>
      <c r="O40" s="106">
        <f t="shared" si="24"/>
        <v>0</v>
      </c>
      <c r="P40" s="106">
        <f t="shared" si="24"/>
        <v>0</v>
      </c>
      <c r="Q40" s="106">
        <f t="shared" si="24"/>
        <v>0</v>
      </c>
      <c r="R40" s="106">
        <f t="shared" si="24"/>
        <v>0</v>
      </c>
      <c r="S40" s="106">
        <f t="shared" si="24"/>
        <v>0</v>
      </c>
      <c r="T40" s="106">
        <f t="shared" si="24"/>
        <v>0</v>
      </c>
      <c r="U40" s="106">
        <f t="shared" si="24"/>
        <v>0</v>
      </c>
      <c r="V40" s="106">
        <f t="shared" si="24"/>
        <v>0</v>
      </c>
      <c r="W40" s="106">
        <f t="shared" si="24"/>
        <v>0</v>
      </c>
      <c r="X40" s="107">
        <f t="shared" si="24"/>
        <v>0</v>
      </c>
      <c r="Y40" s="107">
        <f t="shared" si="24"/>
        <v>0</v>
      </c>
      <c r="Z40" s="107">
        <f t="shared" si="24"/>
        <v>0</v>
      </c>
      <c r="AA40" s="107">
        <f t="shared" si="24"/>
        <v>0</v>
      </c>
      <c r="AB40" s="107">
        <f t="shared" si="24"/>
        <v>0</v>
      </c>
      <c r="AC40" s="107">
        <f t="shared" si="24"/>
        <v>0</v>
      </c>
      <c r="AD40" s="107">
        <f t="shared" si="24"/>
        <v>0</v>
      </c>
      <c r="AE40" s="107">
        <f t="shared" si="24"/>
        <v>0</v>
      </c>
      <c r="AF40" s="107">
        <f t="shared" si="24"/>
        <v>0</v>
      </c>
      <c r="AG40" s="107">
        <f t="shared" si="24"/>
        <v>0</v>
      </c>
      <c r="AH40" s="107">
        <f t="shared" si="24"/>
        <v>0</v>
      </c>
      <c r="AI40" s="107">
        <f t="shared" si="24"/>
        <v>0</v>
      </c>
      <c r="AJ40" s="107">
        <f t="shared" si="24"/>
        <v>0</v>
      </c>
      <c r="AK40" s="107">
        <f t="shared" si="24"/>
        <v>0</v>
      </c>
      <c r="AL40" s="107">
        <f t="shared" si="24"/>
        <v>0</v>
      </c>
      <c r="AM40" s="107">
        <f t="shared" si="24"/>
        <v>0</v>
      </c>
      <c r="AN40" s="107">
        <f t="shared" si="24"/>
        <v>0</v>
      </c>
      <c r="AO40" s="107">
        <f t="shared" si="24"/>
        <v>0</v>
      </c>
      <c r="AP40" s="107">
        <f t="shared" si="24"/>
        <v>0</v>
      </c>
      <c r="AQ40" s="107">
        <f t="shared" si="24"/>
        <v>0</v>
      </c>
      <c r="AR40" s="9"/>
      <c r="AS40" s="9"/>
      <c r="AT40" s="9"/>
      <c r="AU40" s="9"/>
      <c r="AV40" s="9"/>
      <c r="AW40" s="9"/>
      <c r="AX40" s="9"/>
      <c r="AY40" s="9"/>
    </row>
    <row r="41" spans="1:51" ht="15.75" x14ac:dyDescent="0.5">
      <c r="A41" s="439" t="s">
        <v>257</v>
      </c>
      <c r="B41" s="426"/>
      <c r="C41" s="440"/>
      <c r="D41" s="106">
        <f>'Year 1 Operating Budget'!D85</f>
        <v>0</v>
      </c>
      <c r="E41" s="106">
        <f>D41</f>
        <v>0</v>
      </c>
      <c r="F41" s="106">
        <f t="shared" ref="F41:AQ41" si="25">E41</f>
        <v>0</v>
      </c>
      <c r="G41" s="106">
        <f t="shared" si="25"/>
        <v>0</v>
      </c>
      <c r="H41" s="106">
        <f t="shared" si="25"/>
        <v>0</v>
      </c>
      <c r="I41" s="106">
        <f t="shared" si="25"/>
        <v>0</v>
      </c>
      <c r="J41" s="106">
        <f t="shared" si="25"/>
        <v>0</v>
      </c>
      <c r="K41" s="106">
        <f t="shared" si="25"/>
        <v>0</v>
      </c>
      <c r="L41" s="106">
        <f t="shared" si="25"/>
        <v>0</v>
      </c>
      <c r="M41" s="106">
        <f t="shared" si="25"/>
        <v>0</v>
      </c>
      <c r="N41" s="106">
        <f t="shared" si="25"/>
        <v>0</v>
      </c>
      <c r="O41" s="106">
        <f t="shared" si="25"/>
        <v>0</v>
      </c>
      <c r="P41" s="106">
        <f t="shared" si="25"/>
        <v>0</v>
      </c>
      <c r="Q41" s="106">
        <f t="shared" si="25"/>
        <v>0</v>
      </c>
      <c r="R41" s="106">
        <f t="shared" si="25"/>
        <v>0</v>
      </c>
      <c r="S41" s="106">
        <f t="shared" si="25"/>
        <v>0</v>
      </c>
      <c r="T41" s="106">
        <f t="shared" si="25"/>
        <v>0</v>
      </c>
      <c r="U41" s="106">
        <f t="shared" si="25"/>
        <v>0</v>
      </c>
      <c r="V41" s="106">
        <f t="shared" si="25"/>
        <v>0</v>
      </c>
      <c r="W41" s="106">
        <f t="shared" si="25"/>
        <v>0</v>
      </c>
      <c r="X41" s="107">
        <f t="shared" si="25"/>
        <v>0</v>
      </c>
      <c r="Y41" s="107">
        <f t="shared" si="25"/>
        <v>0</v>
      </c>
      <c r="Z41" s="107">
        <f t="shared" si="25"/>
        <v>0</v>
      </c>
      <c r="AA41" s="107">
        <f t="shared" si="25"/>
        <v>0</v>
      </c>
      <c r="AB41" s="107">
        <f t="shared" si="25"/>
        <v>0</v>
      </c>
      <c r="AC41" s="107">
        <f t="shared" si="25"/>
        <v>0</v>
      </c>
      <c r="AD41" s="107">
        <f t="shared" si="25"/>
        <v>0</v>
      </c>
      <c r="AE41" s="107">
        <f t="shared" si="25"/>
        <v>0</v>
      </c>
      <c r="AF41" s="107">
        <f t="shared" si="25"/>
        <v>0</v>
      </c>
      <c r="AG41" s="107">
        <f t="shared" si="25"/>
        <v>0</v>
      </c>
      <c r="AH41" s="107">
        <f t="shared" si="25"/>
        <v>0</v>
      </c>
      <c r="AI41" s="107">
        <f t="shared" si="25"/>
        <v>0</v>
      </c>
      <c r="AJ41" s="107">
        <f t="shared" si="25"/>
        <v>0</v>
      </c>
      <c r="AK41" s="107">
        <f t="shared" si="25"/>
        <v>0</v>
      </c>
      <c r="AL41" s="107">
        <f t="shared" si="25"/>
        <v>0</v>
      </c>
      <c r="AM41" s="107">
        <f t="shared" si="25"/>
        <v>0</v>
      </c>
      <c r="AN41" s="107">
        <f t="shared" si="25"/>
        <v>0</v>
      </c>
      <c r="AO41" s="107">
        <f t="shared" si="25"/>
        <v>0</v>
      </c>
      <c r="AP41" s="107">
        <f t="shared" si="25"/>
        <v>0</v>
      </c>
      <c r="AQ41" s="107">
        <f t="shared" si="25"/>
        <v>0</v>
      </c>
      <c r="AR41" s="9"/>
      <c r="AS41" s="9"/>
      <c r="AT41" s="9"/>
      <c r="AU41" s="9"/>
      <c r="AV41" s="9"/>
      <c r="AW41" s="9"/>
      <c r="AX41" s="9"/>
      <c r="AY41" s="9"/>
    </row>
    <row r="42" spans="1:51" ht="15.75" x14ac:dyDescent="0.5">
      <c r="A42" s="439" t="s">
        <v>258</v>
      </c>
      <c r="B42" s="426"/>
      <c r="C42" s="440"/>
      <c r="D42" s="106">
        <f>'Year 1 Operating Budget'!D86</f>
        <v>0</v>
      </c>
      <c r="E42" s="106">
        <f t="shared" ref="E42:AQ42" si="26">$D$42</f>
        <v>0</v>
      </c>
      <c r="F42" s="106">
        <f t="shared" si="26"/>
        <v>0</v>
      </c>
      <c r="G42" s="106">
        <f t="shared" si="26"/>
        <v>0</v>
      </c>
      <c r="H42" s="106">
        <f t="shared" si="26"/>
        <v>0</v>
      </c>
      <c r="I42" s="106">
        <f t="shared" si="26"/>
        <v>0</v>
      </c>
      <c r="J42" s="106">
        <f t="shared" si="26"/>
        <v>0</v>
      </c>
      <c r="K42" s="106">
        <f t="shared" si="26"/>
        <v>0</v>
      </c>
      <c r="L42" s="106">
        <f t="shared" si="26"/>
        <v>0</v>
      </c>
      <c r="M42" s="106">
        <f t="shared" si="26"/>
        <v>0</v>
      </c>
      <c r="N42" s="106">
        <f t="shared" si="26"/>
        <v>0</v>
      </c>
      <c r="O42" s="106">
        <f t="shared" si="26"/>
        <v>0</v>
      </c>
      <c r="P42" s="106">
        <f t="shared" si="26"/>
        <v>0</v>
      </c>
      <c r="Q42" s="106">
        <f t="shared" si="26"/>
        <v>0</v>
      </c>
      <c r="R42" s="106">
        <f t="shared" si="26"/>
        <v>0</v>
      </c>
      <c r="S42" s="106">
        <f t="shared" si="26"/>
        <v>0</v>
      </c>
      <c r="T42" s="106">
        <f t="shared" si="26"/>
        <v>0</v>
      </c>
      <c r="U42" s="106">
        <f t="shared" si="26"/>
        <v>0</v>
      </c>
      <c r="V42" s="106">
        <f t="shared" si="26"/>
        <v>0</v>
      </c>
      <c r="W42" s="106">
        <f t="shared" si="26"/>
        <v>0</v>
      </c>
      <c r="X42" s="107">
        <f t="shared" si="26"/>
        <v>0</v>
      </c>
      <c r="Y42" s="107">
        <f t="shared" si="26"/>
        <v>0</v>
      </c>
      <c r="Z42" s="107">
        <f t="shared" si="26"/>
        <v>0</v>
      </c>
      <c r="AA42" s="107">
        <f t="shared" si="26"/>
        <v>0</v>
      </c>
      <c r="AB42" s="107">
        <f t="shared" si="26"/>
        <v>0</v>
      </c>
      <c r="AC42" s="107">
        <f t="shared" si="26"/>
        <v>0</v>
      </c>
      <c r="AD42" s="107">
        <f t="shared" si="26"/>
        <v>0</v>
      </c>
      <c r="AE42" s="107">
        <f t="shared" si="26"/>
        <v>0</v>
      </c>
      <c r="AF42" s="107">
        <f t="shared" si="26"/>
        <v>0</v>
      </c>
      <c r="AG42" s="107">
        <f t="shared" si="26"/>
        <v>0</v>
      </c>
      <c r="AH42" s="107">
        <f t="shared" si="26"/>
        <v>0</v>
      </c>
      <c r="AI42" s="107">
        <f t="shared" si="26"/>
        <v>0</v>
      </c>
      <c r="AJ42" s="107">
        <f t="shared" si="26"/>
        <v>0</v>
      </c>
      <c r="AK42" s="107">
        <f t="shared" si="26"/>
        <v>0</v>
      </c>
      <c r="AL42" s="107">
        <f t="shared" si="26"/>
        <v>0</v>
      </c>
      <c r="AM42" s="107">
        <f t="shared" si="26"/>
        <v>0</v>
      </c>
      <c r="AN42" s="107">
        <f t="shared" si="26"/>
        <v>0</v>
      </c>
      <c r="AO42" s="107">
        <f t="shared" si="26"/>
        <v>0</v>
      </c>
      <c r="AP42" s="107">
        <f t="shared" si="26"/>
        <v>0</v>
      </c>
      <c r="AQ42" s="107">
        <f t="shared" si="26"/>
        <v>0</v>
      </c>
      <c r="AR42" s="9"/>
      <c r="AS42" s="9"/>
      <c r="AT42" s="9"/>
      <c r="AU42" s="9"/>
      <c r="AV42" s="9"/>
      <c r="AW42" s="9"/>
      <c r="AX42" s="9"/>
      <c r="AY42" s="9"/>
    </row>
    <row r="43" spans="1:51" s="241" customFormat="1" ht="12" customHeight="1" thickBot="1" x14ac:dyDescent="0.5">
      <c r="A43" s="441" t="s">
        <v>259</v>
      </c>
      <c r="B43" s="442"/>
      <c r="C43" s="443"/>
      <c r="D43" s="444">
        <f>SUM(D39,D40,D41,D42)</f>
        <v>0</v>
      </c>
      <c r="E43" s="444">
        <f>SUM(E39,E40,E41,E42)</f>
        <v>0</v>
      </c>
      <c r="F43" s="444">
        <f t="shared" ref="F43:AQ43" si="27">SUM(F39,F40,F41,F42)</f>
        <v>0</v>
      </c>
      <c r="G43" s="444">
        <f t="shared" si="27"/>
        <v>0</v>
      </c>
      <c r="H43" s="444">
        <f t="shared" si="27"/>
        <v>0</v>
      </c>
      <c r="I43" s="444">
        <f t="shared" si="27"/>
        <v>0</v>
      </c>
      <c r="J43" s="444">
        <f t="shared" si="27"/>
        <v>0</v>
      </c>
      <c r="K43" s="444">
        <f t="shared" si="27"/>
        <v>0</v>
      </c>
      <c r="L43" s="444">
        <f t="shared" si="27"/>
        <v>0</v>
      </c>
      <c r="M43" s="444">
        <f t="shared" si="27"/>
        <v>0</v>
      </c>
      <c r="N43" s="444">
        <f t="shared" si="27"/>
        <v>0</v>
      </c>
      <c r="O43" s="444">
        <f t="shared" si="27"/>
        <v>0</v>
      </c>
      <c r="P43" s="444">
        <f t="shared" si="27"/>
        <v>0</v>
      </c>
      <c r="Q43" s="444">
        <f t="shared" si="27"/>
        <v>0</v>
      </c>
      <c r="R43" s="444">
        <f t="shared" si="27"/>
        <v>0</v>
      </c>
      <c r="S43" s="444">
        <f t="shared" si="27"/>
        <v>0</v>
      </c>
      <c r="T43" s="444">
        <f t="shared" si="27"/>
        <v>0</v>
      </c>
      <c r="U43" s="444">
        <f t="shared" si="27"/>
        <v>0</v>
      </c>
      <c r="V43" s="444">
        <f t="shared" si="27"/>
        <v>0</v>
      </c>
      <c r="W43" s="444">
        <f t="shared" si="27"/>
        <v>0</v>
      </c>
      <c r="X43" s="113">
        <f t="shared" si="27"/>
        <v>0</v>
      </c>
      <c r="Y43" s="113">
        <f t="shared" si="27"/>
        <v>0</v>
      </c>
      <c r="Z43" s="113">
        <f t="shared" si="27"/>
        <v>0</v>
      </c>
      <c r="AA43" s="113">
        <f t="shared" si="27"/>
        <v>0</v>
      </c>
      <c r="AB43" s="113">
        <f t="shared" si="27"/>
        <v>0</v>
      </c>
      <c r="AC43" s="113">
        <f t="shared" si="27"/>
        <v>0</v>
      </c>
      <c r="AD43" s="113">
        <f t="shared" si="27"/>
        <v>0</v>
      </c>
      <c r="AE43" s="113">
        <f t="shared" si="27"/>
        <v>0</v>
      </c>
      <c r="AF43" s="113">
        <f t="shared" si="27"/>
        <v>0</v>
      </c>
      <c r="AG43" s="113">
        <f t="shared" si="27"/>
        <v>0</v>
      </c>
      <c r="AH43" s="113">
        <f t="shared" si="27"/>
        <v>0</v>
      </c>
      <c r="AI43" s="113">
        <f t="shared" si="27"/>
        <v>0</v>
      </c>
      <c r="AJ43" s="113">
        <f t="shared" si="27"/>
        <v>0</v>
      </c>
      <c r="AK43" s="113">
        <f t="shared" si="27"/>
        <v>0</v>
      </c>
      <c r="AL43" s="113">
        <f t="shared" si="27"/>
        <v>0</v>
      </c>
      <c r="AM43" s="113">
        <f t="shared" si="27"/>
        <v>0</v>
      </c>
      <c r="AN43" s="113">
        <f t="shared" si="27"/>
        <v>0</v>
      </c>
      <c r="AO43" s="113">
        <f t="shared" si="27"/>
        <v>0</v>
      </c>
      <c r="AP43" s="113">
        <f t="shared" si="27"/>
        <v>0</v>
      </c>
      <c r="AQ43" s="113">
        <f t="shared" si="27"/>
        <v>0</v>
      </c>
      <c r="AR43" s="114"/>
      <c r="AS43" s="114"/>
      <c r="AT43" s="114"/>
      <c r="AU43" s="114"/>
      <c r="AV43" s="114"/>
      <c r="AW43" s="114"/>
      <c r="AX43" s="114"/>
      <c r="AY43" s="114"/>
    </row>
    <row r="44" spans="1:51" ht="16.5" hidden="1" thickTop="1" thickBot="1" x14ac:dyDescent="0.55000000000000004">
      <c r="A44" s="439" t="s">
        <v>260</v>
      </c>
      <c r="B44" s="426"/>
      <c r="C44" s="440"/>
      <c r="D44" s="445">
        <f t="shared" ref="D44:AQ44" si="28">D36-(D39+D41)</f>
        <v>0</v>
      </c>
      <c r="E44" s="445">
        <f t="shared" si="28"/>
        <v>0</v>
      </c>
      <c r="F44" s="445">
        <f t="shared" si="28"/>
        <v>0</v>
      </c>
      <c r="G44" s="445">
        <f t="shared" si="28"/>
        <v>0</v>
      </c>
      <c r="H44" s="445">
        <f t="shared" si="28"/>
        <v>0</v>
      </c>
      <c r="I44" s="445">
        <f t="shared" si="28"/>
        <v>0</v>
      </c>
      <c r="J44" s="445">
        <f t="shared" si="28"/>
        <v>0</v>
      </c>
      <c r="K44" s="445">
        <f t="shared" si="28"/>
        <v>0</v>
      </c>
      <c r="L44" s="445">
        <f t="shared" si="28"/>
        <v>0</v>
      </c>
      <c r="M44" s="445">
        <f t="shared" si="28"/>
        <v>0</v>
      </c>
      <c r="N44" s="445">
        <f t="shared" si="28"/>
        <v>0</v>
      </c>
      <c r="O44" s="445">
        <f t="shared" si="28"/>
        <v>0</v>
      </c>
      <c r="P44" s="445">
        <f t="shared" si="28"/>
        <v>0</v>
      </c>
      <c r="Q44" s="445">
        <f t="shared" si="28"/>
        <v>0</v>
      </c>
      <c r="R44" s="445">
        <f t="shared" si="28"/>
        <v>0</v>
      </c>
      <c r="S44" s="445">
        <f t="shared" si="28"/>
        <v>0</v>
      </c>
      <c r="T44" s="445">
        <f t="shared" si="28"/>
        <v>0</v>
      </c>
      <c r="U44" s="445">
        <f t="shared" si="28"/>
        <v>0</v>
      </c>
      <c r="V44" s="445">
        <f t="shared" si="28"/>
        <v>0</v>
      </c>
      <c r="W44" s="445">
        <f t="shared" si="28"/>
        <v>0</v>
      </c>
      <c r="X44" s="115">
        <f t="shared" si="28"/>
        <v>0</v>
      </c>
      <c r="Y44" s="115">
        <f t="shared" si="28"/>
        <v>0</v>
      </c>
      <c r="Z44" s="115">
        <f t="shared" si="28"/>
        <v>0</v>
      </c>
      <c r="AA44" s="115">
        <f t="shared" si="28"/>
        <v>0</v>
      </c>
      <c r="AB44" s="115">
        <f t="shared" si="28"/>
        <v>0</v>
      </c>
      <c r="AC44" s="115">
        <f t="shared" si="28"/>
        <v>0</v>
      </c>
      <c r="AD44" s="115">
        <f t="shared" si="28"/>
        <v>0</v>
      </c>
      <c r="AE44" s="115">
        <f t="shared" si="28"/>
        <v>0</v>
      </c>
      <c r="AF44" s="115">
        <f t="shared" si="28"/>
        <v>0</v>
      </c>
      <c r="AG44" s="115">
        <f t="shared" si="28"/>
        <v>0</v>
      </c>
      <c r="AH44" s="115">
        <f t="shared" si="28"/>
        <v>0</v>
      </c>
      <c r="AI44" s="115">
        <f t="shared" si="28"/>
        <v>0</v>
      </c>
      <c r="AJ44" s="115">
        <f t="shared" si="28"/>
        <v>0</v>
      </c>
      <c r="AK44" s="115">
        <f t="shared" si="28"/>
        <v>0</v>
      </c>
      <c r="AL44" s="115">
        <f t="shared" si="28"/>
        <v>0</v>
      </c>
      <c r="AM44" s="115">
        <f t="shared" si="28"/>
        <v>0</v>
      </c>
      <c r="AN44" s="115">
        <f t="shared" si="28"/>
        <v>0</v>
      </c>
      <c r="AO44" s="115">
        <f t="shared" si="28"/>
        <v>0</v>
      </c>
      <c r="AP44" s="115">
        <f t="shared" si="28"/>
        <v>0</v>
      </c>
      <c r="AQ44" s="115">
        <f t="shared" si="28"/>
        <v>0</v>
      </c>
      <c r="AR44" s="9"/>
      <c r="AS44" s="9"/>
      <c r="AT44" s="9"/>
      <c r="AU44" s="9"/>
      <c r="AV44" s="9"/>
      <c r="AW44" s="9"/>
      <c r="AX44" s="9"/>
      <c r="AY44" s="9"/>
    </row>
    <row r="45" spans="1:51" ht="16.149999999999999" hidden="1" thickTop="1" x14ac:dyDescent="0.5">
      <c r="A45" s="439" t="s">
        <v>261</v>
      </c>
      <c r="B45" s="426"/>
      <c r="C45" s="446"/>
      <c r="D45" s="416" t="e">
        <f>(D36/(D39+D41))</f>
        <v>#DIV/0!</v>
      </c>
      <c r="E45" s="416" t="e">
        <f t="shared" ref="E45:AQ45" si="29">IF(E39="0",0,(E36/(E39+E41)))</f>
        <v>#DIV/0!</v>
      </c>
      <c r="F45" s="416" t="e">
        <f t="shared" si="29"/>
        <v>#DIV/0!</v>
      </c>
      <c r="G45" s="416" t="e">
        <f t="shared" si="29"/>
        <v>#DIV/0!</v>
      </c>
      <c r="H45" s="416" t="e">
        <f t="shared" si="29"/>
        <v>#DIV/0!</v>
      </c>
      <c r="I45" s="416" t="e">
        <f t="shared" si="29"/>
        <v>#DIV/0!</v>
      </c>
      <c r="J45" s="416" t="e">
        <f t="shared" si="29"/>
        <v>#DIV/0!</v>
      </c>
      <c r="K45" s="416" t="e">
        <f t="shared" si="29"/>
        <v>#DIV/0!</v>
      </c>
      <c r="L45" s="416" t="e">
        <f t="shared" si="29"/>
        <v>#DIV/0!</v>
      </c>
      <c r="M45" s="416" t="e">
        <f t="shared" si="29"/>
        <v>#DIV/0!</v>
      </c>
      <c r="N45" s="416" t="e">
        <f t="shared" si="29"/>
        <v>#DIV/0!</v>
      </c>
      <c r="O45" s="416" t="e">
        <f t="shared" si="29"/>
        <v>#DIV/0!</v>
      </c>
      <c r="P45" s="416" t="e">
        <f t="shared" si="29"/>
        <v>#DIV/0!</v>
      </c>
      <c r="Q45" s="416" t="e">
        <f t="shared" si="29"/>
        <v>#DIV/0!</v>
      </c>
      <c r="R45" s="416" t="e">
        <f t="shared" si="29"/>
        <v>#DIV/0!</v>
      </c>
      <c r="S45" s="416" t="e">
        <f t="shared" si="29"/>
        <v>#DIV/0!</v>
      </c>
      <c r="T45" s="416" t="e">
        <f t="shared" si="29"/>
        <v>#DIV/0!</v>
      </c>
      <c r="U45" s="416" t="e">
        <f t="shared" si="29"/>
        <v>#DIV/0!</v>
      </c>
      <c r="V45" s="416" t="e">
        <f t="shared" si="29"/>
        <v>#DIV/0!</v>
      </c>
      <c r="W45" s="416" t="e">
        <f t="shared" si="29"/>
        <v>#DIV/0!</v>
      </c>
      <c r="X45" s="108" t="e">
        <f t="shared" si="29"/>
        <v>#DIV/0!</v>
      </c>
      <c r="Y45" s="108" t="e">
        <f t="shared" si="29"/>
        <v>#DIV/0!</v>
      </c>
      <c r="Z45" s="108" t="e">
        <f t="shared" si="29"/>
        <v>#DIV/0!</v>
      </c>
      <c r="AA45" s="108" t="e">
        <f t="shared" si="29"/>
        <v>#DIV/0!</v>
      </c>
      <c r="AB45" s="108" t="e">
        <f t="shared" si="29"/>
        <v>#DIV/0!</v>
      </c>
      <c r="AC45" s="108" t="e">
        <f t="shared" si="29"/>
        <v>#DIV/0!</v>
      </c>
      <c r="AD45" s="108" t="e">
        <f t="shared" si="29"/>
        <v>#DIV/0!</v>
      </c>
      <c r="AE45" s="108" t="e">
        <f t="shared" si="29"/>
        <v>#DIV/0!</v>
      </c>
      <c r="AF45" s="108" t="e">
        <f t="shared" si="29"/>
        <v>#DIV/0!</v>
      </c>
      <c r="AG45" s="108" t="e">
        <f t="shared" si="29"/>
        <v>#DIV/0!</v>
      </c>
      <c r="AH45" s="108" t="e">
        <f t="shared" si="29"/>
        <v>#DIV/0!</v>
      </c>
      <c r="AI45" s="108" t="e">
        <f t="shared" si="29"/>
        <v>#DIV/0!</v>
      </c>
      <c r="AJ45" s="108" t="e">
        <f t="shared" si="29"/>
        <v>#DIV/0!</v>
      </c>
      <c r="AK45" s="108" t="e">
        <f t="shared" si="29"/>
        <v>#DIV/0!</v>
      </c>
      <c r="AL45" s="108" t="e">
        <f t="shared" si="29"/>
        <v>#DIV/0!</v>
      </c>
      <c r="AM45" s="108" t="e">
        <f t="shared" si="29"/>
        <v>#DIV/0!</v>
      </c>
      <c r="AN45" s="108" t="e">
        <f t="shared" si="29"/>
        <v>#DIV/0!</v>
      </c>
      <c r="AO45" s="108" t="e">
        <f t="shared" si="29"/>
        <v>#DIV/0!</v>
      </c>
      <c r="AP45" s="108" t="e">
        <f t="shared" si="29"/>
        <v>#DIV/0!</v>
      </c>
      <c r="AQ45" s="108" t="e">
        <f t="shared" si="29"/>
        <v>#DIV/0!</v>
      </c>
      <c r="AR45" s="9"/>
      <c r="AS45" s="9"/>
      <c r="AT45" s="9"/>
      <c r="AU45" s="9"/>
      <c r="AV45" s="9"/>
      <c r="AW45" s="9"/>
      <c r="AX45" s="9"/>
      <c r="AY45" s="9"/>
    </row>
    <row r="46" spans="1:51" ht="5.25" customHeight="1" thickTop="1" x14ac:dyDescent="0.5">
      <c r="A46" s="439"/>
      <c r="B46" s="426"/>
      <c r="C46" s="446"/>
      <c r="D46" s="416"/>
      <c r="E46" s="416"/>
      <c r="F46" s="416"/>
      <c r="G46" s="416"/>
      <c r="H46" s="416"/>
      <c r="I46" s="416"/>
      <c r="J46" s="416"/>
      <c r="K46" s="416"/>
      <c r="L46" s="416"/>
      <c r="M46" s="416"/>
      <c r="N46" s="416"/>
      <c r="O46" s="416"/>
      <c r="P46" s="416"/>
      <c r="Q46" s="416"/>
      <c r="R46" s="416"/>
      <c r="S46" s="416"/>
      <c r="T46" s="416"/>
      <c r="U46" s="416"/>
      <c r="V46" s="416"/>
      <c r="W46" s="416"/>
      <c r="X46" s="108"/>
      <c r="Y46" s="108"/>
      <c r="Z46" s="108"/>
      <c r="AA46" s="108"/>
      <c r="AB46" s="108"/>
      <c r="AC46" s="108"/>
      <c r="AD46" s="108"/>
      <c r="AE46" s="108"/>
      <c r="AF46" s="108"/>
      <c r="AG46" s="108"/>
      <c r="AH46" s="108"/>
      <c r="AI46" s="108"/>
      <c r="AJ46" s="108"/>
      <c r="AK46" s="108"/>
      <c r="AL46" s="108"/>
      <c r="AM46" s="108"/>
      <c r="AN46" s="108"/>
      <c r="AO46" s="108"/>
      <c r="AP46" s="108"/>
      <c r="AQ46" s="108"/>
      <c r="AR46" s="9"/>
      <c r="AS46" s="9"/>
      <c r="AT46" s="9"/>
      <c r="AU46" s="9"/>
      <c r="AV46" s="9"/>
      <c r="AW46" s="9"/>
      <c r="AX46" s="9"/>
      <c r="AY46" s="9"/>
    </row>
    <row r="47" spans="1:51" ht="15.75" x14ac:dyDescent="0.5">
      <c r="A47" s="447" t="s">
        <v>262</v>
      </c>
      <c r="B47" s="432"/>
      <c r="C47" s="448"/>
      <c r="D47" s="416">
        <f>D36-D43</f>
        <v>0</v>
      </c>
      <c r="E47" s="416">
        <f t="shared" ref="E47:AQ47" si="30">E36-E43</f>
        <v>0</v>
      </c>
      <c r="F47" s="416">
        <f t="shared" si="30"/>
        <v>0</v>
      </c>
      <c r="G47" s="416">
        <f t="shared" si="30"/>
        <v>0</v>
      </c>
      <c r="H47" s="416">
        <f t="shared" si="30"/>
        <v>0</v>
      </c>
      <c r="I47" s="416">
        <f t="shared" si="30"/>
        <v>0</v>
      </c>
      <c r="J47" s="416">
        <f t="shared" si="30"/>
        <v>0</v>
      </c>
      <c r="K47" s="416">
        <f t="shared" si="30"/>
        <v>0</v>
      </c>
      <c r="L47" s="416">
        <f t="shared" si="30"/>
        <v>0</v>
      </c>
      <c r="M47" s="416">
        <f t="shared" si="30"/>
        <v>0</v>
      </c>
      <c r="N47" s="416">
        <f t="shared" si="30"/>
        <v>0</v>
      </c>
      <c r="O47" s="416">
        <f t="shared" si="30"/>
        <v>0</v>
      </c>
      <c r="P47" s="416">
        <f t="shared" si="30"/>
        <v>0</v>
      </c>
      <c r="Q47" s="416">
        <f t="shared" si="30"/>
        <v>0</v>
      </c>
      <c r="R47" s="416">
        <f t="shared" si="30"/>
        <v>0</v>
      </c>
      <c r="S47" s="416">
        <f t="shared" si="30"/>
        <v>0</v>
      </c>
      <c r="T47" s="416">
        <f t="shared" si="30"/>
        <v>0</v>
      </c>
      <c r="U47" s="416">
        <f t="shared" si="30"/>
        <v>0</v>
      </c>
      <c r="V47" s="416">
        <f t="shared" si="30"/>
        <v>0</v>
      </c>
      <c r="W47" s="416">
        <f t="shared" si="30"/>
        <v>0</v>
      </c>
      <c r="X47" s="108">
        <f t="shared" si="30"/>
        <v>0</v>
      </c>
      <c r="Y47" s="108">
        <f t="shared" si="30"/>
        <v>0</v>
      </c>
      <c r="Z47" s="108">
        <f t="shared" si="30"/>
        <v>0</v>
      </c>
      <c r="AA47" s="108">
        <f t="shared" si="30"/>
        <v>0</v>
      </c>
      <c r="AB47" s="108">
        <f t="shared" si="30"/>
        <v>0</v>
      </c>
      <c r="AC47" s="108">
        <f t="shared" si="30"/>
        <v>0</v>
      </c>
      <c r="AD47" s="108">
        <f t="shared" si="30"/>
        <v>0</v>
      </c>
      <c r="AE47" s="108">
        <f t="shared" si="30"/>
        <v>0</v>
      </c>
      <c r="AF47" s="108">
        <f t="shared" si="30"/>
        <v>0</v>
      </c>
      <c r="AG47" s="108">
        <f t="shared" si="30"/>
        <v>0</v>
      </c>
      <c r="AH47" s="108">
        <f t="shared" si="30"/>
        <v>0</v>
      </c>
      <c r="AI47" s="108">
        <f t="shared" si="30"/>
        <v>0</v>
      </c>
      <c r="AJ47" s="108">
        <f t="shared" si="30"/>
        <v>0</v>
      </c>
      <c r="AK47" s="108">
        <f t="shared" si="30"/>
        <v>0</v>
      </c>
      <c r="AL47" s="108">
        <f t="shared" si="30"/>
        <v>0</v>
      </c>
      <c r="AM47" s="108">
        <f t="shared" si="30"/>
        <v>0</v>
      </c>
      <c r="AN47" s="108">
        <f t="shared" si="30"/>
        <v>0</v>
      </c>
      <c r="AO47" s="108">
        <f t="shared" si="30"/>
        <v>0</v>
      </c>
      <c r="AP47" s="108">
        <f t="shared" si="30"/>
        <v>0</v>
      </c>
      <c r="AQ47" s="108">
        <f t="shared" si="30"/>
        <v>0</v>
      </c>
      <c r="AR47" s="9"/>
      <c r="AS47" s="9"/>
      <c r="AT47" s="9"/>
      <c r="AU47" s="9"/>
      <c r="AV47" s="9"/>
      <c r="AW47" s="9"/>
      <c r="AX47" s="9"/>
      <c r="AY47" s="9"/>
    </row>
    <row r="48" spans="1:51" ht="5.25" customHeight="1" x14ac:dyDescent="0.5">
      <c r="A48" s="447"/>
      <c r="B48" s="432"/>
      <c r="C48" s="446"/>
      <c r="D48" s="416"/>
      <c r="E48" s="416"/>
      <c r="F48" s="416"/>
      <c r="G48" s="416"/>
      <c r="H48" s="416"/>
      <c r="I48" s="416"/>
      <c r="J48" s="416"/>
      <c r="K48" s="416"/>
      <c r="L48" s="416"/>
      <c r="M48" s="416"/>
      <c r="N48" s="416"/>
      <c r="O48" s="416"/>
      <c r="P48" s="416"/>
      <c r="Q48" s="416"/>
      <c r="R48" s="416"/>
      <c r="S48" s="416"/>
      <c r="T48" s="416"/>
      <c r="U48" s="416"/>
      <c r="V48" s="416"/>
      <c r="W48" s="416"/>
      <c r="X48" s="108"/>
      <c r="Y48" s="108"/>
      <c r="Z48" s="108"/>
      <c r="AA48" s="108"/>
      <c r="AB48" s="108"/>
      <c r="AC48" s="108"/>
      <c r="AD48" s="108"/>
      <c r="AE48" s="108"/>
      <c r="AF48" s="108"/>
      <c r="AG48" s="108"/>
      <c r="AH48" s="108"/>
      <c r="AI48" s="108"/>
      <c r="AJ48" s="108"/>
      <c r="AK48" s="108"/>
      <c r="AL48" s="108"/>
      <c r="AM48" s="108"/>
      <c r="AN48" s="108"/>
      <c r="AO48" s="108"/>
      <c r="AP48" s="108"/>
      <c r="AQ48" s="108"/>
      <c r="AR48" s="9"/>
      <c r="AS48" s="9"/>
      <c r="AT48" s="9"/>
      <c r="AU48" s="9"/>
      <c r="AV48" s="9"/>
      <c r="AW48" s="9"/>
      <c r="AX48" s="9"/>
      <c r="AY48" s="9"/>
    </row>
    <row r="49" spans="1:52" ht="15.75" x14ac:dyDescent="0.5">
      <c r="A49" s="449" t="s">
        <v>263</v>
      </c>
      <c r="B49" s="450"/>
      <c r="C49" s="451"/>
      <c r="D49" s="452">
        <f>IF(D43&lt;=0,0,(D36/D43))</f>
        <v>0</v>
      </c>
      <c r="E49" s="453">
        <f>IF(E$43&lt;=0,0,(E$36/E$43))</f>
        <v>0</v>
      </c>
      <c r="F49" s="453">
        <f>IF(F$43&lt;=0,0,(F$36/F$43))</f>
        <v>0</v>
      </c>
      <c r="G49" s="453">
        <f t="shared" ref="G49:AQ49" si="31">IF(G43&lt;=0,0,(G36/G43))</f>
        <v>0</v>
      </c>
      <c r="H49" s="453">
        <f t="shared" si="31"/>
        <v>0</v>
      </c>
      <c r="I49" s="453">
        <f t="shared" si="31"/>
        <v>0</v>
      </c>
      <c r="J49" s="453">
        <f t="shared" si="31"/>
        <v>0</v>
      </c>
      <c r="K49" s="453">
        <f t="shared" si="31"/>
        <v>0</v>
      </c>
      <c r="L49" s="453">
        <f t="shared" si="31"/>
        <v>0</v>
      </c>
      <c r="M49" s="453">
        <f t="shared" si="31"/>
        <v>0</v>
      </c>
      <c r="N49" s="453">
        <f t="shared" si="31"/>
        <v>0</v>
      </c>
      <c r="O49" s="453">
        <f t="shared" si="31"/>
        <v>0</v>
      </c>
      <c r="P49" s="453">
        <f t="shared" si="31"/>
        <v>0</v>
      </c>
      <c r="Q49" s="453">
        <f t="shared" si="31"/>
        <v>0</v>
      </c>
      <c r="R49" s="453">
        <f t="shared" si="31"/>
        <v>0</v>
      </c>
      <c r="S49" s="453">
        <f t="shared" si="31"/>
        <v>0</v>
      </c>
      <c r="T49" s="453">
        <f t="shared" si="31"/>
        <v>0</v>
      </c>
      <c r="U49" s="453">
        <f t="shared" si="31"/>
        <v>0</v>
      </c>
      <c r="V49" s="453">
        <f t="shared" si="31"/>
        <v>0</v>
      </c>
      <c r="W49" s="453">
        <f t="shared" si="31"/>
        <v>0</v>
      </c>
      <c r="X49" s="116">
        <f t="shared" si="31"/>
        <v>0</v>
      </c>
      <c r="Y49" s="116">
        <f t="shared" si="31"/>
        <v>0</v>
      </c>
      <c r="Z49" s="116">
        <f t="shared" si="31"/>
        <v>0</v>
      </c>
      <c r="AA49" s="116">
        <f t="shared" si="31"/>
        <v>0</v>
      </c>
      <c r="AB49" s="116">
        <f t="shared" si="31"/>
        <v>0</v>
      </c>
      <c r="AC49" s="116">
        <f t="shared" si="31"/>
        <v>0</v>
      </c>
      <c r="AD49" s="116">
        <f t="shared" si="31"/>
        <v>0</v>
      </c>
      <c r="AE49" s="116">
        <f t="shared" si="31"/>
        <v>0</v>
      </c>
      <c r="AF49" s="116">
        <f t="shared" si="31"/>
        <v>0</v>
      </c>
      <c r="AG49" s="116">
        <f t="shared" si="31"/>
        <v>0</v>
      </c>
      <c r="AH49" s="116">
        <f t="shared" si="31"/>
        <v>0</v>
      </c>
      <c r="AI49" s="116">
        <f t="shared" si="31"/>
        <v>0</v>
      </c>
      <c r="AJ49" s="116">
        <f t="shared" si="31"/>
        <v>0</v>
      </c>
      <c r="AK49" s="116">
        <f t="shared" si="31"/>
        <v>0</v>
      </c>
      <c r="AL49" s="116">
        <f t="shared" si="31"/>
        <v>0</v>
      </c>
      <c r="AM49" s="116">
        <f t="shared" si="31"/>
        <v>0</v>
      </c>
      <c r="AN49" s="116">
        <f t="shared" si="31"/>
        <v>0</v>
      </c>
      <c r="AO49" s="116">
        <f t="shared" si="31"/>
        <v>0</v>
      </c>
      <c r="AP49" s="116">
        <f t="shared" si="31"/>
        <v>0</v>
      </c>
      <c r="AQ49" s="116">
        <f t="shared" si="31"/>
        <v>0</v>
      </c>
      <c r="AR49" s="9"/>
      <c r="AS49" s="9"/>
      <c r="AT49" s="9"/>
      <c r="AU49" s="9"/>
      <c r="AV49" s="9"/>
      <c r="AW49" s="9"/>
      <c r="AX49" s="9"/>
      <c r="AY49" s="9"/>
    </row>
    <row r="50" spans="1:52" ht="10.5" customHeight="1" x14ac:dyDescent="0.5">
      <c r="A50" s="454"/>
      <c r="B50" s="9"/>
      <c r="C50" s="455"/>
      <c r="D50" s="456"/>
      <c r="E50" s="456"/>
      <c r="F50" s="456"/>
      <c r="G50" s="456"/>
      <c r="H50" s="456"/>
      <c r="I50" s="456"/>
      <c r="J50" s="456"/>
      <c r="K50" s="456"/>
      <c r="L50" s="456"/>
      <c r="M50" s="456"/>
      <c r="N50" s="456"/>
      <c r="O50" s="456"/>
      <c r="P50" s="456"/>
      <c r="Q50" s="456"/>
      <c r="R50" s="456"/>
      <c r="S50" s="456"/>
      <c r="T50" s="456"/>
      <c r="U50" s="456"/>
      <c r="V50" s="456"/>
      <c r="W50" s="456"/>
      <c r="X50" s="117"/>
      <c r="Y50" s="117"/>
      <c r="Z50" s="117"/>
      <c r="AA50" s="117"/>
      <c r="AB50" s="117"/>
      <c r="AC50" s="117"/>
      <c r="AD50" s="117"/>
      <c r="AE50" s="117"/>
      <c r="AF50" s="117"/>
      <c r="AG50" s="117"/>
      <c r="AH50" s="117"/>
      <c r="AI50" s="117"/>
      <c r="AJ50" s="117"/>
      <c r="AK50" s="117"/>
      <c r="AL50" s="117"/>
      <c r="AM50" s="117"/>
      <c r="AN50" s="117"/>
      <c r="AO50" s="117"/>
      <c r="AP50" s="117"/>
      <c r="AQ50" s="117"/>
      <c r="AR50" s="9"/>
      <c r="AS50" s="9"/>
      <c r="AT50" s="9"/>
      <c r="AU50" s="9"/>
      <c r="AV50" s="9"/>
      <c r="AW50" s="9"/>
      <c r="AX50" s="9"/>
      <c r="AY50" s="9"/>
    </row>
    <row r="51" spans="1:52" ht="15.75" customHeight="1" x14ac:dyDescent="0.5">
      <c r="A51" s="457" t="s">
        <v>343</v>
      </c>
      <c r="B51" s="458"/>
      <c r="C51" s="459"/>
      <c r="D51" s="460"/>
      <c r="E51" s="461"/>
      <c r="F51" s="461"/>
      <c r="G51" s="461"/>
      <c r="H51" s="461"/>
      <c r="I51" s="461"/>
      <c r="J51" s="461"/>
      <c r="K51" s="461"/>
      <c r="L51" s="461"/>
      <c r="M51" s="461"/>
      <c r="N51" s="461"/>
      <c r="O51" s="461"/>
      <c r="P51" s="461"/>
      <c r="Q51" s="461"/>
      <c r="R51" s="461"/>
      <c r="S51" s="461"/>
      <c r="T51" s="461"/>
      <c r="U51" s="461"/>
      <c r="V51" s="461"/>
      <c r="W51" s="461"/>
      <c r="X51" s="118"/>
      <c r="Y51" s="118"/>
      <c r="Z51" s="118"/>
      <c r="AA51" s="118"/>
      <c r="AB51" s="118"/>
      <c r="AC51" s="118"/>
      <c r="AD51" s="118"/>
      <c r="AE51" s="118"/>
      <c r="AF51" s="118"/>
      <c r="AG51" s="118"/>
      <c r="AH51" s="118"/>
      <c r="AI51" s="118"/>
      <c r="AJ51" s="118"/>
      <c r="AK51" s="118"/>
      <c r="AL51" s="118"/>
      <c r="AM51" s="118"/>
      <c r="AN51" s="118"/>
      <c r="AO51" s="118"/>
      <c r="AP51" s="118"/>
      <c r="AQ51" s="118"/>
      <c r="AR51" s="9"/>
      <c r="AS51" s="9"/>
      <c r="AT51" s="9"/>
      <c r="AU51" s="9"/>
      <c r="AV51" s="9"/>
      <c r="AW51" s="9"/>
      <c r="AX51" s="9"/>
      <c r="AY51" s="9"/>
    </row>
    <row r="52" spans="1:52" ht="15.75" customHeight="1" x14ac:dyDescent="0.5">
      <c r="A52" s="466" t="s">
        <v>264</v>
      </c>
      <c r="B52" s="458"/>
      <c r="C52" s="467"/>
      <c r="D52" s="119">
        <v>0</v>
      </c>
      <c r="E52" s="119">
        <v>0</v>
      </c>
      <c r="F52" s="119">
        <v>0</v>
      </c>
      <c r="G52" s="119">
        <v>0</v>
      </c>
      <c r="H52" s="119">
        <v>0</v>
      </c>
      <c r="I52" s="119">
        <v>0</v>
      </c>
      <c r="J52" s="119">
        <v>0</v>
      </c>
      <c r="K52" s="119">
        <v>0</v>
      </c>
      <c r="L52" s="119">
        <v>0</v>
      </c>
      <c r="M52" s="119">
        <v>0</v>
      </c>
      <c r="N52" s="119">
        <v>0</v>
      </c>
      <c r="O52" s="119">
        <v>0</v>
      </c>
      <c r="P52" s="119">
        <v>0</v>
      </c>
      <c r="Q52" s="461">
        <v>0</v>
      </c>
      <c r="R52" s="461">
        <v>0</v>
      </c>
      <c r="S52" s="461"/>
      <c r="T52" s="461"/>
      <c r="U52" s="461"/>
      <c r="V52" s="461"/>
      <c r="W52" s="461"/>
      <c r="X52" s="118"/>
      <c r="Y52" s="118"/>
      <c r="Z52" s="118"/>
      <c r="AA52" s="118"/>
      <c r="AB52" s="118"/>
      <c r="AC52" s="118"/>
      <c r="AD52" s="118"/>
      <c r="AE52" s="118"/>
      <c r="AF52" s="118"/>
      <c r="AG52" s="118"/>
      <c r="AH52" s="118"/>
      <c r="AI52" s="118"/>
      <c r="AJ52" s="118"/>
      <c r="AK52" s="118"/>
      <c r="AL52" s="118"/>
      <c r="AM52" s="118"/>
      <c r="AN52" s="118"/>
      <c r="AO52" s="118"/>
      <c r="AP52" s="118"/>
      <c r="AQ52" s="118"/>
      <c r="AR52" s="9"/>
      <c r="AS52" s="9"/>
      <c r="AT52" s="9"/>
      <c r="AU52" s="9"/>
      <c r="AV52" s="9"/>
      <c r="AW52" s="9"/>
      <c r="AX52" s="9"/>
      <c r="AY52" s="9"/>
      <c r="AZ52" s="242" t="b">
        <v>1</v>
      </c>
    </row>
    <row r="53" spans="1:52" s="193" customFormat="1" ht="15.75" customHeight="1" x14ac:dyDescent="0.5">
      <c r="A53" s="163" t="s">
        <v>545</v>
      </c>
      <c r="B53" s="164"/>
      <c r="C53" s="243">
        <v>0.03</v>
      </c>
      <c r="D53" s="119">
        <v>0</v>
      </c>
      <c r="E53" s="249">
        <f>D53*(1+$C$53)</f>
        <v>0</v>
      </c>
      <c r="F53" s="249">
        <f t="shared" ref="F53:AQ53" si="32">E53*(1+$C$53)</f>
        <v>0</v>
      </c>
      <c r="G53" s="249">
        <f t="shared" si="32"/>
        <v>0</v>
      </c>
      <c r="H53" s="249">
        <f t="shared" si="32"/>
        <v>0</v>
      </c>
      <c r="I53" s="249">
        <f t="shared" si="32"/>
        <v>0</v>
      </c>
      <c r="J53" s="249">
        <f t="shared" si="32"/>
        <v>0</v>
      </c>
      <c r="K53" s="249">
        <f t="shared" si="32"/>
        <v>0</v>
      </c>
      <c r="L53" s="249">
        <f t="shared" si="32"/>
        <v>0</v>
      </c>
      <c r="M53" s="249">
        <f t="shared" si="32"/>
        <v>0</v>
      </c>
      <c r="N53" s="249">
        <f t="shared" si="32"/>
        <v>0</v>
      </c>
      <c r="O53" s="249">
        <f t="shared" si="32"/>
        <v>0</v>
      </c>
      <c r="P53" s="249">
        <f t="shared" si="32"/>
        <v>0</v>
      </c>
      <c r="Q53" s="249">
        <f t="shared" si="32"/>
        <v>0</v>
      </c>
      <c r="R53" s="249">
        <f t="shared" si="32"/>
        <v>0</v>
      </c>
      <c r="S53" s="249">
        <f t="shared" si="32"/>
        <v>0</v>
      </c>
      <c r="T53" s="249">
        <f t="shared" si="32"/>
        <v>0</v>
      </c>
      <c r="U53" s="249">
        <f t="shared" si="32"/>
        <v>0</v>
      </c>
      <c r="V53" s="249">
        <f t="shared" si="32"/>
        <v>0</v>
      </c>
      <c r="W53" s="249">
        <f t="shared" si="32"/>
        <v>0</v>
      </c>
      <c r="X53" s="249">
        <f t="shared" si="32"/>
        <v>0</v>
      </c>
      <c r="Y53" s="249">
        <f t="shared" si="32"/>
        <v>0</v>
      </c>
      <c r="Z53" s="249">
        <f t="shared" si="32"/>
        <v>0</v>
      </c>
      <c r="AA53" s="249">
        <f t="shared" si="32"/>
        <v>0</v>
      </c>
      <c r="AB53" s="249">
        <f t="shared" si="32"/>
        <v>0</v>
      </c>
      <c r="AC53" s="249">
        <f t="shared" si="32"/>
        <v>0</v>
      </c>
      <c r="AD53" s="249">
        <f t="shared" si="32"/>
        <v>0</v>
      </c>
      <c r="AE53" s="249">
        <f t="shared" si="32"/>
        <v>0</v>
      </c>
      <c r="AF53" s="249">
        <f t="shared" si="32"/>
        <v>0</v>
      </c>
      <c r="AG53" s="249">
        <f t="shared" si="32"/>
        <v>0</v>
      </c>
      <c r="AH53" s="249">
        <f t="shared" si="32"/>
        <v>0</v>
      </c>
      <c r="AI53" s="249">
        <f t="shared" si="32"/>
        <v>0</v>
      </c>
      <c r="AJ53" s="249">
        <f t="shared" si="32"/>
        <v>0</v>
      </c>
      <c r="AK53" s="249">
        <f t="shared" si="32"/>
        <v>0</v>
      </c>
      <c r="AL53" s="249">
        <f t="shared" si="32"/>
        <v>0</v>
      </c>
      <c r="AM53" s="249">
        <f t="shared" si="32"/>
        <v>0</v>
      </c>
      <c r="AN53" s="249">
        <f t="shared" si="32"/>
        <v>0</v>
      </c>
      <c r="AO53" s="249">
        <f>AN53*(1+$C$53)</f>
        <v>0</v>
      </c>
      <c r="AP53" s="249">
        <f t="shared" si="32"/>
        <v>0</v>
      </c>
      <c r="AQ53" s="249">
        <f t="shared" si="32"/>
        <v>0</v>
      </c>
      <c r="AR53" s="249"/>
      <c r="AS53" s="18"/>
      <c r="AT53" s="18"/>
      <c r="AU53" s="18"/>
      <c r="AV53" s="18"/>
      <c r="AW53" s="18"/>
      <c r="AX53" s="18"/>
      <c r="AY53" s="18"/>
    </row>
    <row r="54" spans="1:52" s="193" customFormat="1" ht="15.75" customHeight="1" x14ac:dyDescent="0.5">
      <c r="A54" s="163" t="s">
        <v>546</v>
      </c>
      <c r="B54" s="164"/>
      <c r="C54" s="243">
        <f>+C53</f>
        <v>0.03</v>
      </c>
      <c r="D54" s="119">
        <v>0</v>
      </c>
      <c r="E54" s="249">
        <f>D54*(1+$C$54)</f>
        <v>0</v>
      </c>
      <c r="F54" s="249">
        <f t="shared" ref="F54:AQ54" si="33">E54*(1+$C$54)</f>
        <v>0</v>
      </c>
      <c r="G54" s="249">
        <f t="shared" si="33"/>
        <v>0</v>
      </c>
      <c r="H54" s="249">
        <f t="shared" si="33"/>
        <v>0</v>
      </c>
      <c r="I54" s="249">
        <f t="shared" si="33"/>
        <v>0</v>
      </c>
      <c r="J54" s="249">
        <f>I54*(1+$C$54)</f>
        <v>0</v>
      </c>
      <c r="K54" s="249">
        <f t="shared" si="33"/>
        <v>0</v>
      </c>
      <c r="L54" s="249">
        <f t="shared" si="33"/>
        <v>0</v>
      </c>
      <c r="M54" s="249">
        <f t="shared" si="33"/>
        <v>0</v>
      </c>
      <c r="N54" s="249">
        <f t="shared" si="33"/>
        <v>0</v>
      </c>
      <c r="O54" s="249">
        <f t="shared" si="33"/>
        <v>0</v>
      </c>
      <c r="P54" s="249">
        <f t="shared" si="33"/>
        <v>0</v>
      </c>
      <c r="Q54" s="249">
        <f t="shared" si="33"/>
        <v>0</v>
      </c>
      <c r="R54" s="249">
        <f t="shared" si="33"/>
        <v>0</v>
      </c>
      <c r="S54" s="249">
        <f t="shared" si="33"/>
        <v>0</v>
      </c>
      <c r="T54" s="249">
        <f t="shared" si="33"/>
        <v>0</v>
      </c>
      <c r="U54" s="249">
        <f t="shared" si="33"/>
        <v>0</v>
      </c>
      <c r="V54" s="249">
        <f t="shared" si="33"/>
        <v>0</v>
      </c>
      <c r="W54" s="249">
        <f t="shared" si="33"/>
        <v>0</v>
      </c>
      <c r="X54" s="249">
        <f t="shared" si="33"/>
        <v>0</v>
      </c>
      <c r="Y54" s="249">
        <f t="shared" si="33"/>
        <v>0</v>
      </c>
      <c r="Z54" s="249">
        <f t="shared" si="33"/>
        <v>0</v>
      </c>
      <c r="AA54" s="249">
        <f t="shared" si="33"/>
        <v>0</v>
      </c>
      <c r="AB54" s="249">
        <f t="shared" si="33"/>
        <v>0</v>
      </c>
      <c r="AC54" s="249">
        <f t="shared" si="33"/>
        <v>0</v>
      </c>
      <c r="AD54" s="249">
        <f t="shared" si="33"/>
        <v>0</v>
      </c>
      <c r="AE54" s="249">
        <f t="shared" si="33"/>
        <v>0</v>
      </c>
      <c r="AF54" s="249">
        <f t="shared" si="33"/>
        <v>0</v>
      </c>
      <c r="AG54" s="249">
        <f t="shared" si="33"/>
        <v>0</v>
      </c>
      <c r="AH54" s="249">
        <f t="shared" si="33"/>
        <v>0</v>
      </c>
      <c r="AI54" s="249">
        <f t="shared" si="33"/>
        <v>0</v>
      </c>
      <c r="AJ54" s="249">
        <f t="shared" si="33"/>
        <v>0</v>
      </c>
      <c r="AK54" s="249">
        <f t="shared" si="33"/>
        <v>0</v>
      </c>
      <c r="AL54" s="249">
        <f t="shared" si="33"/>
        <v>0</v>
      </c>
      <c r="AM54" s="249">
        <f t="shared" si="33"/>
        <v>0</v>
      </c>
      <c r="AN54" s="249">
        <f t="shared" si="33"/>
        <v>0</v>
      </c>
      <c r="AO54" s="249">
        <f t="shared" si="33"/>
        <v>0</v>
      </c>
      <c r="AP54" s="249">
        <f t="shared" si="33"/>
        <v>0</v>
      </c>
      <c r="AQ54" s="249">
        <f t="shared" si="33"/>
        <v>0</v>
      </c>
      <c r="AR54" s="18"/>
      <c r="AS54" s="18"/>
      <c r="AT54" s="18"/>
      <c r="AU54" s="18"/>
      <c r="AV54" s="18"/>
      <c r="AW54" s="18"/>
      <c r="AX54" s="18"/>
      <c r="AY54" s="18"/>
    </row>
    <row r="55" spans="1:52" s="193" customFormat="1" ht="15.75" customHeight="1" x14ac:dyDescent="0.5">
      <c r="A55" s="163" t="s">
        <v>542</v>
      </c>
      <c r="B55" s="164"/>
      <c r="C55" s="243">
        <v>0</v>
      </c>
      <c r="D55" s="249">
        <f>'Year 1 Operating Budget'!D90</f>
        <v>0</v>
      </c>
      <c r="E55" s="249">
        <f>D55*(1+$C$55)</f>
        <v>0</v>
      </c>
      <c r="F55" s="249">
        <f>E55*(1+$C$55)</f>
        <v>0</v>
      </c>
      <c r="G55" s="249">
        <f t="shared" ref="G55:AQ55" si="34">F55*(1+$C$55)</f>
        <v>0</v>
      </c>
      <c r="H55" s="249">
        <f t="shared" si="34"/>
        <v>0</v>
      </c>
      <c r="I55" s="249">
        <f t="shared" si="34"/>
        <v>0</v>
      </c>
      <c r="J55" s="249">
        <f t="shared" si="34"/>
        <v>0</v>
      </c>
      <c r="K55" s="249">
        <f t="shared" si="34"/>
        <v>0</v>
      </c>
      <c r="L55" s="249">
        <f t="shared" si="34"/>
        <v>0</v>
      </c>
      <c r="M55" s="249">
        <f t="shared" si="34"/>
        <v>0</v>
      </c>
      <c r="N55" s="249">
        <f t="shared" si="34"/>
        <v>0</v>
      </c>
      <c r="O55" s="249">
        <f t="shared" si="34"/>
        <v>0</v>
      </c>
      <c r="P55" s="249">
        <f t="shared" si="34"/>
        <v>0</v>
      </c>
      <c r="Q55" s="249">
        <f t="shared" si="34"/>
        <v>0</v>
      </c>
      <c r="R55" s="249">
        <f t="shared" si="34"/>
        <v>0</v>
      </c>
      <c r="S55" s="249">
        <f t="shared" si="34"/>
        <v>0</v>
      </c>
      <c r="T55" s="249">
        <f t="shared" si="34"/>
        <v>0</v>
      </c>
      <c r="U55" s="249">
        <f t="shared" si="34"/>
        <v>0</v>
      </c>
      <c r="V55" s="249">
        <f t="shared" si="34"/>
        <v>0</v>
      </c>
      <c r="W55" s="249">
        <f t="shared" si="34"/>
        <v>0</v>
      </c>
      <c r="X55" s="249">
        <f t="shared" si="34"/>
        <v>0</v>
      </c>
      <c r="Y55" s="249">
        <f t="shared" si="34"/>
        <v>0</v>
      </c>
      <c r="Z55" s="249">
        <f t="shared" si="34"/>
        <v>0</v>
      </c>
      <c r="AA55" s="249">
        <f t="shared" si="34"/>
        <v>0</v>
      </c>
      <c r="AB55" s="249">
        <f t="shared" si="34"/>
        <v>0</v>
      </c>
      <c r="AC55" s="249">
        <f t="shared" si="34"/>
        <v>0</v>
      </c>
      <c r="AD55" s="249">
        <f t="shared" si="34"/>
        <v>0</v>
      </c>
      <c r="AE55" s="249">
        <f t="shared" si="34"/>
        <v>0</v>
      </c>
      <c r="AF55" s="249">
        <f t="shared" si="34"/>
        <v>0</v>
      </c>
      <c r="AG55" s="249">
        <f t="shared" si="34"/>
        <v>0</v>
      </c>
      <c r="AH55" s="249">
        <f t="shared" si="34"/>
        <v>0</v>
      </c>
      <c r="AI55" s="249">
        <f t="shared" si="34"/>
        <v>0</v>
      </c>
      <c r="AJ55" s="249">
        <f t="shared" si="34"/>
        <v>0</v>
      </c>
      <c r="AK55" s="249">
        <f t="shared" si="34"/>
        <v>0</v>
      </c>
      <c r="AL55" s="249">
        <f t="shared" si="34"/>
        <v>0</v>
      </c>
      <c r="AM55" s="249">
        <f t="shared" si="34"/>
        <v>0</v>
      </c>
      <c r="AN55" s="249">
        <f t="shared" si="34"/>
        <v>0</v>
      </c>
      <c r="AO55" s="249">
        <f t="shared" si="34"/>
        <v>0</v>
      </c>
      <c r="AP55" s="249">
        <f t="shared" si="34"/>
        <v>0</v>
      </c>
      <c r="AQ55" s="249">
        <f t="shared" si="34"/>
        <v>0</v>
      </c>
      <c r="AR55" s="18"/>
      <c r="AS55" s="18"/>
      <c r="AT55" s="18"/>
      <c r="AU55" s="18"/>
      <c r="AV55" s="18"/>
      <c r="AW55" s="18"/>
      <c r="AX55" s="18"/>
      <c r="AY55" s="18"/>
    </row>
    <row r="56" spans="1:52" ht="15.75" customHeight="1" x14ac:dyDescent="0.5">
      <c r="A56" s="466"/>
      <c r="B56" s="16"/>
      <c r="C56" s="467"/>
      <c r="D56" s="465"/>
      <c r="E56" s="462"/>
      <c r="F56" s="463"/>
      <c r="G56" s="461"/>
      <c r="H56" s="461"/>
      <c r="I56" s="461"/>
      <c r="J56" s="461"/>
      <c r="K56" s="461"/>
      <c r="L56" s="461"/>
      <c r="M56" s="461"/>
      <c r="N56" s="461"/>
      <c r="O56" s="461"/>
      <c r="P56" s="461"/>
      <c r="Q56" s="461"/>
      <c r="R56" s="461"/>
      <c r="S56" s="461"/>
      <c r="T56" s="461"/>
      <c r="U56" s="461"/>
      <c r="V56" s="461"/>
      <c r="W56" s="461"/>
      <c r="X56" s="118"/>
      <c r="Y56" s="118"/>
      <c r="Z56" s="118"/>
      <c r="AA56" s="118"/>
      <c r="AB56" s="118"/>
      <c r="AC56" s="118"/>
      <c r="AD56" s="118"/>
      <c r="AE56" s="118"/>
      <c r="AF56" s="118"/>
      <c r="AG56" s="118"/>
      <c r="AH56" s="118"/>
      <c r="AI56" s="118"/>
      <c r="AJ56" s="118"/>
      <c r="AK56" s="118"/>
      <c r="AL56" s="118"/>
      <c r="AM56" s="118"/>
      <c r="AN56" s="118"/>
      <c r="AO56" s="118"/>
      <c r="AP56" s="118"/>
      <c r="AQ56" s="118"/>
      <c r="AR56" s="9"/>
      <c r="AS56" s="9"/>
      <c r="AT56" s="9"/>
      <c r="AU56" s="9"/>
      <c r="AV56" s="9"/>
      <c r="AW56" s="9"/>
      <c r="AX56" s="9"/>
      <c r="AY56" s="9"/>
    </row>
    <row r="57" spans="1:52" ht="15.75" customHeight="1" x14ac:dyDescent="0.5">
      <c r="A57" s="468" t="s">
        <v>537</v>
      </c>
      <c r="B57" s="469"/>
      <c r="C57" s="472"/>
      <c r="D57" s="464">
        <f>+D47-D52-D53-D54-D55</f>
        <v>0</v>
      </c>
      <c r="E57" s="464">
        <f t="shared" ref="E57:AQ57" si="35">+E47-E52-E53-E54-E55</f>
        <v>0</v>
      </c>
      <c r="F57" s="464">
        <f>+F47-F52-F53-F54-F55</f>
        <v>0</v>
      </c>
      <c r="G57" s="464">
        <f t="shared" si="35"/>
        <v>0</v>
      </c>
      <c r="H57" s="464">
        <f t="shared" si="35"/>
        <v>0</v>
      </c>
      <c r="I57" s="464">
        <f t="shared" si="35"/>
        <v>0</v>
      </c>
      <c r="J57" s="464">
        <f t="shared" si="35"/>
        <v>0</v>
      </c>
      <c r="K57" s="464">
        <f t="shared" si="35"/>
        <v>0</v>
      </c>
      <c r="L57" s="464">
        <f t="shared" si="35"/>
        <v>0</v>
      </c>
      <c r="M57" s="464">
        <f t="shared" si="35"/>
        <v>0</v>
      </c>
      <c r="N57" s="464">
        <f t="shared" si="35"/>
        <v>0</v>
      </c>
      <c r="O57" s="464">
        <f t="shared" si="35"/>
        <v>0</v>
      </c>
      <c r="P57" s="464">
        <f t="shared" si="35"/>
        <v>0</v>
      </c>
      <c r="Q57" s="464">
        <f t="shared" si="35"/>
        <v>0</v>
      </c>
      <c r="R57" s="464">
        <f t="shared" si="35"/>
        <v>0</v>
      </c>
      <c r="S57" s="464">
        <f t="shared" si="35"/>
        <v>0</v>
      </c>
      <c r="T57" s="464">
        <f t="shared" si="35"/>
        <v>0</v>
      </c>
      <c r="U57" s="464">
        <f t="shared" si="35"/>
        <v>0</v>
      </c>
      <c r="V57" s="464">
        <f t="shared" si="35"/>
        <v>0</v>
      </c>
      <c r="W57" s="464">
        <f t="shared" si="35"/>
        <v>0</v>
      </c>
      <c r="X57" s="120">
        <f t="shared" si="35"/>
        <v>0</v>
      </c>
      <c r="Y57" s="120">
        <f t="shared" si="35"/>
        <v>0</v>
      </c>
      <c r="Z57" s="120">
        <f t="shared" si="35"/>
        <v>0</v>
      </c>
      <c r="AA57" s="120">
        <f t="shared" si="35"/>
        <v>0</v>
      </c>
      <c r="AB57" s="120">
        <f t="shared" si="35"/>
        <v>0</v>
      </c>
      <c r="AC57" s="120">
        <f t="shared" si="35"/>
        <v>0</v>
      </c>
      <c r="AD57" s="120">
        <f t="shared" si="35"/>
        <v>0</v>
      </c>
      <c r="AE57" s="120">
        <f t="shared" si="35"/>
        <v>0</v>
      </c>
      <c r="AF57" s="120">
        <f t="shared" si="35"/>
        <v>0</v>
      </c>
      <c r="AG57" s="120">
        <f t="shared" si="35"/>
        <v>0</v>
      </c>
      <c r="AH57" s="120">
        <f t="shared" si="35"/>
        <v>0</v>
      </c>
      <c r="AI57" s="120">
        <f t="shared" si="35"/>
        <v>0</v>
      </c>
      <c r="AJ57" s="120">
        <f t="shared" si="35"/>
        <v>0</v>
      </c>
      <c r="AK57" s="120">
        <f t="shared" si="35"/>
        <v>0</v>
      </c>
      <c r="AL57" s="120">
        <f t="shared" si="35"/>
        <v>0</v>
      </c>
      <c r="AM57" s="120">
        <f t="shared" si="35"/>
        <v>0</v>
      </c>
      <c r="AN57" s="120">
        <f t="shared" si="35"/>
        <v>0</v>
      </c>
      <c r="AO57" s="120">
        <f t="shared" si="35"/>
        <v>0</v>
      </c>
      <c r="AP57" s="120">
        <f t="shared" si="35"/>
        <v>0</v>
      </c>
      <c r="AQ57" s="120">
        <f t="shared" si="35"/>
        <v>0</v>
      </c>
      <c r="AR57" s="9"/>
      <c r="AS57" s="9"/>
      <c r="AT57" s="9"/>
      <c r="AU57" s="9"/>
      <c r="AV57" s="9"/>
      <c r="AW57" s="9"/>
      <c r="AX57" s="9"/>
      <c r="AY57" s="9"/>
    </row>
    <row r="58" spans="1:52" ht="15.75" customHeight="1" x14ac:dyDescent="0.5">
      <c r="A58" s="470" t="s">
        <v>265</v>
      </c>
      <c r="B58" s="471"/>
      <c r="C58" s="166">
        <v>0.5</v>
      </c>
      <c r="D58" s="121">
        <f>+$C58*D57</f>
        <v>0</v>
      </c>
      <c r="E58" s="121">
        <f>+$C58*E57</f>
        <v>0</v>
      </c>
      <c r="F58" s="121">
        <f t="shared" ref="F58:AQ58" si="36">+$C58*F57</f>
        <v>0</v>
      </c>
      <c r="G58" s="121">
        <f t="shared" si="36"/>
        <v>0</v>
      </c>
      <c r="H58" s="121">
        <f t="shared" si="36"/>
        <v>0</v>
      </c>
      <c r="I58" s="121">
        <f t="shared" si="36"/>
        <v>0</v>
      </c>
      <c r="J58" s="121">
        <f t="shared" si="36"/>
        <v>0</v>
      </c>
      <c r="K58" s="121">
        <f t="shared" si="36"/>
        <v>0</v>
      </c>
      <c r="L58" s="121">
        <f t="shared" si="36"/>
        <v>0</v>
      </c>
      <c r="M58" s="121">
        <f>+$C58*M57</f>
        <v>0</v>
      </c>
      <c r="N58" s="121">
        <f t="shared" si="36"/>
        <v>0</v>
      </c>
      <c r="O58" s="121">
        <f t="shared" si="36"/>
        <v>0</v>
      </c>
      <c r="P58" s="121">
        <f t="shared" si="36"/>
        <v>0</v>
      </c>
      <c r="Q58" s="121">
        <f t="shared" si="36"/>
        <v>0</v>
      </c>
      <c r="R58" s="121">
        <f t="shared" si="36"/>
        <v>0</v>
      </c>
      <c r="S58" s="121">
        <f t="shared" si="36"/>
        <v>0</v>
      </c>
      <c r="T58" s="121">
        <f t="shared" si="36"/>
        <v>0</v>
      </c>
      <c r="U58" s="121">
        <f t="shared" si="36"/>
        <v>0</v>
      </c>
      <c r="V58" s="121">
        <f t="shared" si="36"/>
        <v>0</v>
      </c>
      <c r="W58" s="121">
        <f t="shared" si="36"/>
        <v>0</v>
      </c>
      <c r="X58" s="122">
        <f t="shared" si="36"/>
        <v>0</v>
      </c>
      <c r="Y58" s="122">
        <f t="shared" si="36"/>
        <v>0</v>
      </c>
      <c r="Z58" s="122">
        <f t="shared" si="36"/>
        <v>0</v>
      </c>
      <c r="AA58" s="122">
        <f t="shared" si="36"/>
        <v>0</v>
      </c>
      <c r="AB58" s="122">
        <f t="shared" si="36"/>
        <v>0</v>
      </c>
      <c r="AC58" s="122">
        <f t="shared" si="36"/>
        <v>0</v>
      </c>
      <c r="AD58" s="122">
        <f t="shared" si="36"/>
        <v>0</v>
      </c>
      <c r="AE58" s="122">
        <f t="shared" si="36"/>
        <v>0</v>
      </c>
      <c r="AF58" s="122">
        <f t="shared" si="36"/>
        <v>0</v>
      </c>
      <c r="AG58" s="122">
        <f t="shared" si="36"/>
        <v>0</v>
      </c>
      <c r="AH58" s="122">
        <f t="shared" si="36"/>
        <v>0</v>
      </c>
      <c r="AI58" s="122">
        <f t="shared" si="36"/>
        <v>0</v>
      </c>
      <c r="AJ58" s="122">
        <f t="shared" si="36"/>
        <v>0</v>
      </c>
      <c r="AK58" s="122">
        <f t="shared" si="36"/>
        <v>0</v>
      </c>
      <c r="AL58" s="122">
        <f t="shared" si="36"/>
        <v>0</v>
      </c>
      <c r="AM58" s="122">
        <f t="shared" si="36"/>
        <v>0</v>
      </c>
      <c r="AN58" s="122">
        <f t="shared" si="36"/>
        <v>0</v>
      </c>
      <c r="AO58" s="122">
        <f t="shared" si="36"/>
        <v>0</v>
      </c>
      <c r="AP58" s="122">
        <f t="shared" si="36"/>
        <v>0</v>
      </c>
      <c r="AQ58" s="122">
        <f t="shared" si="36"/>
        <v>0</v>
      </c>
      <c r="AR58" s="9"/>
      <c r="AS58" s="9"/>
      <c r="AT58" s="9"/>
      <c r="AU58" s="9"/>
      <c r="AV58" s="9"/>
      <c r="AW58" s="9"/>
      <c r="AX58" s="9"/>
      <c r="AY58" s="9"/>
    </row>
    <row r="59" spans="1:52" ht="15.75" customHeight="1" x14ac:dyDescent="0.5">
      <c r="A59" s="861" t="s">
        <v>290</v>
      </c>
      <c r="B59" s="862"/>
      <c r="C59" s="123"/>
      <c r="D59" s="124">
        <f>+$C59*D57</f>
        <v>0</v>
      </c>
      <c r="E59" s="124">
        <f>+$C59*E57</f>
        <v>0</v>
      </c>
      <c r="F59" s="124">
        <f t="shared" ref="F59:AQ59" si="37">+$C59*F57</f>
        <v>0</v>
      </c>
      <c r="G59" s="124">
        <f t="shared" si="37"/>
        <v>0</v>
      </c>
      <c r="H59" s="124">
        <f t="shared" si="37"/>
        <v>0</v>
      </c>
      <c r="I59" s="124">
        <f t="shared" si="37"/>
        <v>0</v>
      </c>
      <c r="J59" s="124">
        <f t="shared" si="37"/>
        <v>0</v>
      </c>
      <c r="K59" s="124">
        <f t="shared" si="37"/>
        <v>0</v>
      </c>
      <c r="L59" s="124">
        <f t="shared" si="37"/>
        <v>0</v>
      </c>
      <c r="M59" s="124">
        <f t="shared" si="37"/>
        <v>0</v>
      </c>
      <c r="N59" s="124">
        <f t="shared" si="37"/>
        <v>0</v>
      </c>
      <c r="O59" s="124">
        <f t="shared" si="37"/>
        <v>0</v>
      </c>
      <c r="P59" s="124">
        <f t="shared" si="37"/>
        <v>0</v>
      </c>
      <c r="Q59" s="124">
        <f t="shared" si="37"/>
        <v>0</v>
      </c>
      <c r="R59" s="124">
        <f t="shared" si="37"/>
        <v>0</v>
      </c>
      <c r="S59" s="124">
        <f t="shared" si="37"/>
        <v>0</v>
      </c>
      <c r="T59" s="124">
        <f t="shared" si="37"/>
        <v>0</v>
      </c>
      <c r="U59" s="124">
        <f t="shared" si="37"/>
        <v>0</v>
      </c>
      <c r="V59" s="124">
        <f t="shared" si="37"/>
        <v>0</v>
      </c>
      <c r="W59" s="124">
        <f t="shared" si="37"/>
        <v>0</v>
      </c>
      <c r="X59" s="125">
        <f t="shared" si="37"/>
        <v>0</v>
      </c>
      <c r="Y59" s="125">
        <f t="shared" si="37"/>
        <v>0</v>
      </c>
      <c r="Z59" s="125">
        <f t="shared" si="37"/>
        <v>0</v>
      </c>
      <c r="AA59" s="125">
        <f t="shared" si="37"/>
        <v>0</v>
      </c>
      <c r="AB59" s="125">
        <f t="shared" si="37"/>
        <v>0</v>
      </c>
      <c r="AC59" s="125">
        <f t="shared" si="37"/>
        <v>0</v>
      </c>
      <c r="AD59" s="125">
        <f t="shared" si="37"/>
        <v>0</v>
      </c>
      <c r="AE59" s="125">
        <f t="shared" si="37"/>
        <v>0</v>
      </c>
      <c r="AF59" s="125">
        <f t="shared" si="37"/>
        <v>0</v>
      </c>
      <c r="AG59" s="125">
        <f t="shared" si="37"/>
        <v>0</v>
      </c>
      <c r="AH59" s="125">
        <f t="shared" si="37"/>
        <v>0</v>
      </c>
      <c r="AI59" s="125">
        <f t="shared" si="37"/>
        <v>0</v>
      </c>
      <c r="AJ59" s="125">
        <f t="shared" si="37"/>
        <v>0</v>
      </c>
      <c r="AK59" s="125">
        <f t="shared" si="37"/>
        <v>0</v>
      </c>
      <c r="AL59" s="125">
        <f t="shared" si="37"/>
        <v>0</v>
      </c>
      <c r="AM59" s="125">
        <f t="shared" si="37"/>
        <v>0</v>
      </c>
      <c r="AN59" s="125">
        <f t="shared" si="37"/>
        <v>0</v>
      </c>
      <c r="AO59" s="125">
        <f t="shared" si="37"/>
        <v>0</v>
      </c>
      <c r="AP59" s="125">
        <f t="shared" si="37"/>
        <v>0</v>
      </c>
      <c r="AQ59" s="125">
        <f t="shared" si="37"/>
        <v>0</v>
      </c>
      <c r="AR59" s="9"/>
      <c r="AS59" s="9"/>
      <c r="AT59" s="9"/>
      <c r="AU59" s="9"/>
      <c r="AV59" s="9"/>
      <c r="AW59" s="9"/>
      <c r="AX59" s="9"/>
      <c r="AY59" s="9"/>
    </row>
    <row r="60" spans="1:52" ht="15.75" customHeight="1" x14ac:dyDescent="0.5">
      <c r="A60" s="861" t="s">
        <v>290</v>
      </c>
      <c r="B60" s="862"/>
      <c r="C60" s="123"/>
      <c r="D60" s="124">
        <f t="shared" ref="D60:W60" si="38">+$C60*D58</f>
        <v>0</v>
      </c>
      <c r="E60" s="124">
        <f t="shared" si="38"/>
        <v>0</v>
      </c>
      <c r="F60" s="124">
        <f t="shared" si="38"/>
        <v>0</v>
      </c>
      <c r="G60" s="124">
        <f>+$C60*G58</f>
        <v>0</v>
      </c>
      <c r="H60" s="124">
        <f t="shared" si="38"/>
        <v>0</v>
      </c>
      <c r="I60" s="124">
        <f t="shared" si="38"/>
        <v>0</v>
      </c>
      <c r="J60" s="124">
        <f t="shared" si="38"/>
        <v>0</v>
      </c>
      <c r="K60" s="124">
        <f t="shared" si="38"/>
        <v>0</v>
      </c>
      <c r="L60" s="124">
        <f t="shared" si="38"/>
        <v>0</v>
      </c>
      <c r="M60" s="124">
        <f t="shared" si="38"/>
        <v>0</v>
      </c>
      <c r="N60" s="124">
        <f t="shared" si="38"/>
        <v>0</v>
      </c>
      <c r="O60" s="124">
        <f t="shared" si="38"/>
        <v>0</v>
      </c>
      <c r="P60" s="124">
        <f t="shared" si="38"/>
        <v>0</v>
      </c>
      <c r="Q60" s="124">
        <f t="shared" si="38"/>
        <v>0</v>
      </c>
      <c r="R60" s="124">
        <f t="shared" si="38"/>
        <v>0</v>
      </c>
      <c r="S60" s="124">
        <f t="shared" si="38"/>
        <v>0</v>
      </c>
      <c r="T60" s="124">
        <f t="shared" si="38"/>
        <v>0</v>
      </c>
      <c r="U60" s="124">
        <f t="shared" si="38"/>
        <v>0</v>
      </c>
      <c r="V60" s="124">
        <f t="shared" si="38"/>
        <v>0</v>
      </c>
      <c r="W60" s="124">
        <f t="shared" si="38"/>
        <v>0</v>
      </c>
      <c r="X60" s="125"/>
      <c r="Y60" s="125"/>
      <c r="Z60" s="125"/>
      <c r="AA60" s="125"/>
      <c r="AB60" s="125"/>
      <c r="AC60" s="125"/>
      <c r="AD60" s="125"/>
      <c r="AE60" s="125"/>
      <c r="AF60" s="125"/>
      <c r="AG60" s="125"/>
      <c r="AH60" s="125"/>
      <c r="AI60" s="125"/>
      <c r="AJ60" s="125"/>
      <c r="AK60" s="125"/>
      <c r="AL60" s="125"/>
      <c r="AM60" s="125"/>
      <c r="AN60" s="125"/>
      <c r="AO60" s="125"/>
      <c r="AP60" s="125"/>
      <c r="AQ60" s="125"/>
      <c r="AR60" s="9"/>
      <c r="AS60" s="9"/>
      <c r="AT60" s="9"/>
      <c r="AU60" s="9"/>
      <c r="AV60" s="9"/>
      <c r="AW60" s="9"/>
      <c r="AX60" s="9"/>
      <c r="AY60" s="9"/>
    </row>
    <row r="61" spans="1:52" ht="15.75" customHeight="1" x14ac:dyDescent="0.5">
      <c r="A61" s="861" t="s">
        <v>290</v>
      </c>
      <c r="B61" s="862"/>
      <c r="C61" s="123"/>
      <c r="D61" s="124">
        <f t="shared" ref="D61:W61" si="39">+$C61*D59</f>
        <v>0</v>
      </c>
      <c r="E61" s="124">
        <f t="shared" si="39"/>
        <v>0</v>
      </c>
      <c r="F61" s="124">
        <f t="shared" si="39"/>
        <v>0</v>
      </c>
      <c r="G61" s="124">
        <f t="shared" si="39"/>
        <v>0</v>
      </c>
      <c r="H61" s="124">
        <f t="shared" si="39"/>
        <v>0</v>
      </c>
      <c r="I61" s="124">
        <f t="shared" si="39"/>
        <v>0</v>
      </c>
      <c r="J61" s="124">
        <f t="shared" si="39"/>
        <v>0</v>
      </c>
      <c r="K61" s="124">
        <f t="shared" si="39"/>
        <v>0</v>
      </c>
      <c r="L61" s="124">
        <f t="shared" si="39"/>
        <v>0</v>
      </c>
      <c r="M61" s="124">
        <f t="shared" si="39"/>
        <v>0</v>
      </c>
      <c r="N61" s="124">
        <f t="shared" si="39"/>
        <v>0</v>
      </c>
      <c r="O61" s="124">
        <f t="shared" si="39"/>
        <v>0</v>
      </c>
      <c r="P61" s="124">
        <f t="shared" si="39"/>
        <v>0</v>
      </c>
      <c r="Q61" s="124">
        <f t="shared" si="39"/>
        <v>0</v>
      </c>
      <c r="R61" s="124">
        <f t="shared" si="39"/>
        <v>0</v>
      </c>
      <c r="S61" s="124">
        <f t="shared" si="39"/>
        <v>0</v>
      </c>
      <c r="T61" s="124">
        <f t="shared" si="39"/>
        <v>0</v>
      </c>
      <c r="U61" s="124">
        <f t="shared" si="39"/>
        <v>0</v>
      </c>
      <c r="V61" s="124">
        <f t="shared" si="39"/>
        <v>0</v>
      </c>
      <c r="W61" s="124">
        <f t="shared" si="39"/>
        <v>0</v>
      </c>
      <c r="X61" s="125"/>
      <c r="Y61" s="125"/>
      <c r="Z61" s="125"/>
      <c r="AA61" s="125"/>
      <c r="AB61" s="125"/>
      <c r="AC61" s="125"/>
      <c r="AD61" s="125"/>
      <c r="AE61" s="125"/>
      <c r="AF61" s="125"/>
      <c r="AG61" s="125"/>
      <c r="AH61" s="125"/>
      <c r="AI61" s="125"/>
      <c r="AJ61" s="125"/>
      <c r="AK61" s="125"/>
      <c r="AL61" s="125"/>
      <c r="AM61" s="125"/>
      <c r="AN61" s="125"/>
      <c r="AO61" s="125"/>
      <c r="AP61" s="125"/>
      <c r="AQ61" s="125"/>
      <c r="AR61" s="9"/>
      <c r="AS61" s="9"/>
      <c r="AT61" s="9"/>
      <c r="AU61" s="9"/>
      <c r="AV61" s="9"/>
      <c r="AW61" s="9"/>
      <c r="AX61" s="9"/>
      <c r="AY61" s="9"/>
    </row>
    <row r="62" spans="1:52" ht="15.75" customHeight="1" x14ac:dyDescent="0.5">
      <c r="A62" s="861" t="s">
        <v>290</v>
      </c>
      <c r="B62" s="862"/>
      <c r="C62" s="123"/>
      <c r="D62" s="124">
        <f>+$C62*D57</f>
        <v>0</v>
      </c>
      <c r="E62" s="124">
        <f t="shared" ref="E62:AQ62" si="40">+$C62*E57</f>
        <v>0</v>
      </c>
      <c r="F62" s="124">
        <f t="shared" si="40"/>
        <v>0</v>
      </c>
      <c r="G62" s="124">
        <f t="shared" si="40"/>
        <v>0</v>
      </c>
      <c r="H62" s="124">
        <f t="shared" si="40"/>
        <v>0</v>
      </c>
      <c r="I62" s="124">
        <f t="shared" si="40"/>
        <v>0</v>
      </c>
      <c r="J62" s="124">
        <f t="shared" si="40"/>
        <v>0</v>
      </c>
      <c r="K62" s="124">
        <f t="shared" si="40"/>
        <v>0</v>
      </c>
      <c r="L62" s="124">
        <f t="shared" si="40"/>
        <v>0</v>
      </c>
      <c r="M62" s="124">
        <f t="shared" si="40"/>
        <v>0</v>
      </c>
      <c r="N62" s="124">
        <f t="shared" si="40"/>
        <v>0</v>
      </c>
      <c r="O62" s="124">
        <f t="shared" si="40"/>
        <v>0</v>
      </c>
      <c r="P62" s="124">
        <f t="shared" si="40"/>
        <v>0</v>
      </c>
      <c r="Q62" s="124">
        <f t="shared" si="40"/>
        <v>0</v>
      </c>
      <c r="R62" s="124">
        <f t="shared" si="40"/>
        <v>0</v>
      </c>
      <c r="S62" s="124">
        <f t="shared" si="40"/>
        <v>0</v>
      </c>
      <c r="T62" s="124">
        <f t="shared" si="40"/>
        <v>0</v>
      </c>
      <c r="U62" s="124">
        <f t="shared" si="40"/>
        <v>0</v>
      </c>
      <c r="V62" s="124">
        <f t="shared" si="40"/>
        <v>0</v>
      </c>
      <c r="W62" s="124">
        <f t="shared" si="40"/>
        <v>0</v>
      </c>
      <c r="X62" s="125">
        <f t="shared" si="40"/>
        <v>0</v>
      </c>
      <c r="Y62" s="125">
        <f t="shared" si="40"/>
        <v>0</v>
      </c>
      <c r="Z62" s="125">
        <f t="shared" si="40"/>
        <v>0</v>
      </c>
      <c r="AA62" s="125">
        <f t="shared" si="40"/>
        <v>0</v>
      </c>
      <c r="AB62" s="125">
        <f t="shared" si="40"/>
        <v>0</v>
      </c>
      <c r="AC62" s="125">
        <f t="shared" si="40"/>
        <v>0</v>
      </c>
      <c r="AD62" s="125">
        <f t="shared" si="40"/>
        <v>0</v>
      </c>
      <c r="AE62" s="125">
        <f t="shared" si="40"/>
        <v>0</v>
      </c>
      <c r="AF62" s="125">
        <f t="shared" si="40"/>
        <v>0</v>
      </c>
      <c r="AG62" s="125">
        <f t="shared" si="40"/>
        <v>0</v>
      </c>
      <c r="AH62" s="125">
        <f t="shared" si="40"/>
        <v>0</v>
      </c>
      <c r="AI62" s="125">
        <f t="shared" si="40"/>
        <v>0</v>
      </c>
      <c r="AJ62" s="125">
        <f t="shared" si="40"/>
        <v>0</v>
      </c>
      <c r="AK62" s="125">
        <f t="shared" si="40"/>
        <v>0</v>
      </c>
      <c r="AL62" s="125">
        <f t="shared" si="40"/>
        <v>0</v>
      </c>
      <c r="AM62" s="125">
        <f t="shared" si="40"/>
        <v>0</v>
      </c>
      <c r="AN62" s="125">
        <f t="shared" si="40"/>
        <v>0</v>
      </c>
      <c r="AO62" s="125">
        <f t="shared" si="40"/>
        <v>0</v>
      </c>
      <c r="AP62" s="125">
        <f t="shared" si="40"/>
        <v>0</v>
      </c>
      <c r="AQ62" s="125">
        <f t="shared" si="40"/>
        <v>0</v>
      </c>
      <c r="AR62" s="9"/>
      <c r="AS62" s="9"/>
      <c r="AT62" s="9"/>
      <c r="AU62" s="9"/>
      <c r="AV62" s="9"/>
      <c r="AW62" s="9"/>
      <c r="AX62" s="9"/>
      <c r="AY62" s="9"/>
    </row>
    <row r="63" spans="1:52" ht="15.75" customHeight="1" x14ac:dyDescent="0.5">
      <c r="A63" s="861" t="s">
        <v>290</v>
      </c>
      <c r="B63" s="862"/>
      <c r="C63" s="123"/>
      <c r="D63" s="124">
        <f>+$C63*D57</f>
        <v>0</v>
      </c>
      <c r="E63" s="124">
        <f>+$C63*E57</f>
        <v>0</v>
      </c>
      <c r="F63" s="124">
        <f>+$C63*F57</f>
        <v>0</v>
      </c>
      <c r="G63" s="124">
        <f t="shared" ref="G63:AQ63" si="41">+$C63*G57</f>
        <v>0</v>
      </c>
      <c r="H63" s="124">
        <f t="shared" si="41"/>
        <v>0</v>
      </c>
      <c r="I63" s="124">
        <f t="shared" si="41"/>
        <v>0</v>
      </c>
      <c r="J63" s="124">
        <f t="shared" si="41"/>
        <v>0</v>
      </c>
      <c r="K63" s="124">
        <f t="shared" si="41"/>
        <v>0</v>
      </c>
      <c r="L63" s="124">
        <f t="shared" si="41"/>
        <v>0</v>
      </c>
      <c r="M63" s="124">
        <f t="shared" si="41"/>
        <v>0</v>
      </c>
      <c r="N63" s="124">
        <f t="shared" si="41"/>
        <v>0</v>
      </c>
      <c r="O63" s="124">
        <f t="shared" si="41"/>
        <v>0</v>
      </c>
      <c r="P63" s="124">
        <f t="shared" si="41"/>
        <v>0</v>
      </c>
      <c r="Q63" s="124">
        <f t="shared" si="41"/>
        <v>0</v>
      </c>
      <c r="R63" s="124">
        <f t="shared" si="41"/>
        <v>0</v>
      </c>
      <c r="S63" s="124">
        <f t="shared" si="41"/>
        <v>0</v>
      </c>
      <c r="T63" s="124">
        <f t="shared" si="41"/>
        <v>0</v>
      </c>
      <c r="U63" s="124">
        <f t="shared" si="41"/>
        <v>0</v>
      </c>
      <c r="V63" s="124">
        <f t="shared" si="41"/>
        <v>0</v>
      </c>
      <c r="W63" s="124">
        <f t="shared" si="41"/>
        <v>0</v>
      </c>
      <c r="X63" s="125">
        <f t="shared" si="41"/>
        <v>0</v>
      </c>
      <c r="Y63" s="125">
        <f t="shared" si="41"/>
        <v>0</v>
      </c>
      <c r="Z63" s="125">
        <f t="shared" si="41"/>
        <v>0</v>
      </c>
      <c r="AA63" s="125">
        <f t="shared" si="41"/>
        <v>0</v>
      </c>
      <c r="AB63" s="125">
        <f t="shared" si="41"/>
        <v>0</v>
      </c>
      <c r="AC63" s="125">
        <f t="shared" si="41"/>
        <v>0</v>
      </c>
      <c r="AD63" s="125">
        <f t="shared" si="41"/>
        <v>0</v>
      </c>
      <c r="AE63" s="125">
        <f t="shared" si="41"/>
        <v>0</v>
      </c>
      <c r="AF63" s="125">
        <f t="shared" si="41"/>
        <v>0</v>
      </c>
      <c r="AG63" s="125">
        <f t="shared" si="41"/>
        <v>0</v>
      </c>
      <c r="AH63" s="125">
        <f t="shared" si="41"/>
        <v>0</v>
      </c>
      <c r="AI63" s="125">
        <f t="shared" si="41"/>
        <v>0</v>
      </c>
      <c r="AJ63" s="125">
        <f t="shared" si="41"/>
        <v>0</v>
      </c>
      <c r="AK63" s="125">
        <f t="shared" si="41"/>
        <v>0</v>
      </c>
      <c r="AL63" s="125">
        <f t="shared" si="41"/>
        <v>0</v>
      </c>
      <c r="AM63" s="125">
        <f t="shared" si="41"/>
        <v>0</v>
      </c>
      <c r="AN63" s="125">
        <f t="shared" si="41"/>
        <v>0</v>
      </c>
      <c r="AO63" s="125">
        <f t="shared" si="41"/>
        <v>0</v>
      </c>
      <c r="AP63" s="125">
        <f t="shared" si="41"/>
        <v>0</v>
      </c>
      <c r="AQ63" s="125">
        <f t="shared" si="41"/>
        <v>0</v>
      </c>
      <c r="AR63" s="9"/>
      <c r="AS63" s="9"/>
      <c r="AT63" s="9"/>
      <c r="AU63" s="9"/>
      <c r="AV63" s="9"/>
      <c r="AW63" s="9"/>
      <c r="AX63" s="9"/>
      <c r="AY63" s="9"/>
    </row>
    <row r="64" spans="1:52" ht="15.75" customHeight="1" x14ac:dyDescent="0.5">
      <c r="A64" s="861" t="s">
        <v>290</v>
      </c>
      <c r="B64" s="862"/>
      <c r="C64" s="123"/>
      <c r="D64" s="124">
        <f>+$C64*D58</f>
        <v>0</v>
      </c>
      <c r="E64" s="124">
        <f t="shared" ref="E64:AQ64" si="42">+$C64*E58</f>
        <v>0</v>
      </c>
      <c r="F64" s="124">
        <f t="shared" si="42"/>
        <v>0</v>
      </c>
      <c r="G64" s="124">
        <f t="shared" si="42"/>
        <v>0</v>
      </c>
      <c r="H64" s="124">
        <f t="shared" si="42"/>
        <v>0</v>
      </c>
      <c r="I64" s="124">
        <f t="shared" si="42"/>
        <v>0</v>
      </c>
      <c r="J64" s="124">
        <f t="shared" si="42"/>
        <v>0</v>
      </c>
      <c r="K64" s="124">
        <f t="shared" si="42"/>
        <v>0</v>
      </c>
      <c r="L64" s="124">
        <f t="shared" si="42"/>
        <v>0</v>
      </c>
      <c r="M64" s="124">
        <f t="shared" si="42"/>
        <v>0</v>
      </c>
      <c r="N64" s="124">
        <f t="shared" si="42"/>
        <v>0</v>
      </c>
      <c r="O64" s="124">
        <f t="shared" si="42"/>
        <v>0</v>
      </c>
      <c r="P64" s="124">
        <f t="shared" si="42"/>
        <v>0</v>
      </c>
      <c r="Q64" s="124">
        <f t="shared" si="42"/>
        <v>0</v>
      </c>
      <c r="R64" s="124">
        <f t="shared" si="42"/>
        <v>0</v>
      </c>
      <c r="S64" s="124">
        <f t="shared" si="42"/>
        <v>0</v>
      </c>
      <c r="T64" s="124">
        <f t="shared" si="42"/>
        <v>0</v>
      </c>
      <c r="U64" s="124">
        <f t="shared" si="42"/>
        <v>0</v>
      </c>
      <c r="V64" s="124">
        <f t="shared" si="42"/>
        <v>0</v>
      </c>
      <c r="W64" s="124">
        <f t="shared" si="42"/>
        <v>0</v>
      </c>
      <c r="X64" s="125">
        <f t="shared" si="42"/>
        <v>0</v>
      </c>
      <c r="Y64" s="125">
        <f t="shared" si="42"/>
        <v>0</v>
      </c>
      <c r="Z64" s="125">
        <f t="shared" si="42"/>
        <v>0</v>
      </c>
      <c r="AA64" s="125">
        <f t="shared" si="42"/>
        <v>0</v>
      </c>
      <c r="AB64" s="125">
        <f t="shared" si="42"/>
        <v>0</v>
      </c>
      <c r="AC64" s="125">
        <f t="shared" si="42"/>
        <v>0</v>
      </c>
      <c r="AD64" s="125">
        <f t="shared" si="42"/>
        <v>0</v>
      </c>
      <c r="AE64" s="125">
        <f t="shared" si="42"/>
        <v>0</v>
      </c>
      <c r="AF64" s="125">
        <f t="shared" si="42"/>
        <v>0</v>
      </c>
      <c r="AG64" s="125">
        <f t="shared" si="42"/>
        <v>0</v>
      </c>
      <c r="AH64" s="125">
        <f t="shared" si="42"/>
        <v>0</v>
      </c>
      <c r="AI64" s="125">
        <f t="shared" si="42"/>
        <v>0</v>
      </c>
      <c r="AJ64" s="125">
        <f t="shared" si="42"/>
        <v>0</v>
      </c>
      <c r="AK64" s="125">
        <f t="shared" si="42"/>
        <v>0</v>
      </c>
      <c r="AL64" s="125">
        <f t="shared" si="42"/>
        <v>0</v>
      </c>
      <c r="AM64" s="125">
        <f t="shared" si="42"/>
        <v>0</v>
      </c>
      <c r="AN64" s="125">
        <f t="shared" si="42"/>
        <v>0</v>
      </c>
      <c r="AO64" s="125">
        <f t="shared" si="42"/>
        <v>0</v>
      </c>
      <c r="AP64" s="125">
        <f t="shared" si="42"/>
        <v>0</v>
      </c>
      <c r="AQ64" s="125">
        <f t="shared" si="42"/>
        <v>0</v>
      </c>
      <c r="AR64" s="9"/>
      <c r="AS64" s="9"/>
      <c r="AT64" s="9"/>
      <c r="AU64" s="9"/>
      <c r="AV64" s="9"/>
      <c r="AW64" s="9"/>
      <c r="AX64" s="9"/>
      <c r="AY64" s="9"/>
    </row>
    <row r="65" spans="1:51" s="15" customFormat="1" ht="15.75" customHeight="1" x14ac:dyDescent="0.5">
      <c r="A65" s="473"/>
      <c r="B65" s="16"/>
      <c r="C65" s="402"/>
      <c r="D65" s="124"/>
      <c r="E65" s="124"/>
      <c r="F65" s="124"/>
      <c r="G65" s="124"/>
      <c r="H65" s="124"/>
      <c r="I65" s="124"/>
      <c r="J65" s="124"/>
      <c r="K65" s="124"/>
      <c r="L65" s="124"/>
      <c r="M65" s="124"/>
      <c r="N65" s="124"/>
      <c r="O65" s="124"/>
      <c r="P65" s="124"/>
      <c r="Q65" s="124"/>
      <c r="R65" s="124"/>
      <c r="S65" s="124"/>
      <c r="T65" s="124"/>
      <c r="U65" s="124"/>
      <c r="V65" s="124"/>
      <c r="W65" s="124"/>
      <c r="X65" s="125"/>
      <c r="Y65" s="125"/>
      <c r="Z65" s="125"/>
      <c r="AA65" s="125"/>
      <c r="AB65" s="125"/>
      <c r="AC65" s="125"/>
      <c r="AD65" s="125"/>
      <c r="AE65" s="125"/>
      <c r="AF65" s="125"/>
      <c r="AG65" s="125"/>
      <c r="AH65" s="125"/>
      <c r="AI65" s="125"/>
      <c r="AJ65" s="125"/>
      <c r="AK65" s="125"/>
      <c r="AL65" s="125"/>
      <c r="AM65" s="125"/>
      <c r="AN65" s="125"/>
      <c r="AO65" s="125"/>
      <c r="AP65" s="125"/>
      <c r="AQ65" s="125"/>
      <c r="AR65" s="9"/>
      <c r="AS65" s="9"/>
      <c r="AT65" s="9"/>
      <c r="AU65" s="9"/>
      <c r="AV65" s="9"/>
      <c r="AW65" s="9"/>
      <c r="AX65" s="9"/>
      <c r="AY65" s="9"/>
    </row>
    <row r="66" spans="1:51" s="15" customFormat="1" ht="15.75" hidden="1" customHeight="1" x14ac:dyDescent="0.5">
      <c r="A66" s="474" t="s">
        <v>266</v>
      </c>
      <c r="B66" s="475"/>
      <c r="C66" s="476"/>
      <c r="D66" s="477">
        <f>SUM(D52:P52)</f>
        <v>0</v>
      </c>
      <c r="E66" s="18"/>
      <c r="F66" s="18"/>
      <c r="G66" s="18"/>
      <c r="H66" s="18"/>
      <c r="I66" s="18"/>
      <c r="J66" s="18"/>
      <c r="K66" s="18"/>
      <c r="L66" s="18"/>
      <c r="M66" s="18"/>
      <c r="N66" s="18"/>
      <c r="O66" s="18"/>
      <c r="P66" s="18"/>
      <c r="Q66" s="18"/>
      <c r="R66" s="18"/>
      <c r="S66" s="9"/>
      <c r="T66" s="9"/>
      <c r="U66" s="18"/>
      <c r="V66" s="18"/>
      <c r="W66" s="478"/>
      <c r="X66" s="127"/>
      <c r="Y66" s="127"/>
      <c r="Z66" s="127"/>
      <c r="AA66" s="127"/>
      <c r="AB66" s="127"/>
      <c r="AC66" s="127"/>
      <c r="AD66" s="127"/>
      <c r="AE66" s="127"/>
      <c r="AF66" s="127"/>
      <c r="AG66" s="127"/>
      <c r="AH66" s="127"/>
      <c r="AI66" s="127"/>
      <c r="AJ66" s="127"/>
      <c r="AK66" s="127"/>
      <c r="AL66" s="128"/>
      <c r="AM66" s="128"/>
      <c r="AN66" s="128"/>
      <c r="AO66" s="128"/>
      <c r="AP66" s="128"/>
      <c r="AQ66" s="128"/>
      <c r="AR66" s="9"/>
      <c r="AS66" s="9"/>
      <c r="AT66" s="9"/>
      <c r="AU66" s="9"/>
      <c r="AV66" s="9"/>
      <c r="AW66" s="9"/>
      <c r="AX66" s="9"/>
      <c r="AY66" s="9"/>
    </row>
    <row r="67" spans="1:51" s="15" customFormat="1" ht="15.75" hidden="1" customHeight="1" x14ac:dyDescent="0.5">
      <c r="A67" s="474" t="s">
        <v>540</v>
      </c>
      <c r="B67" s="475"/>
      <c r="C67" s="479"/>
      <c r="D67" s="165">
        <f>'Dev. Budget'!C115</f>
        <v>0</v>
      </c>
      <c r="E67" s="18"/>
      <c r="F67" s="18"/>
      <c r="G67" s="18"/>
      <c r="H67" s="18"/>
      <c r="I67" s="18"/>
      <c r="J67" s="18"/>
      <c r="K67" s="18"/>
      <c r="L67" s="18"/>
      <c r="M67" s="18"/>
      <c r="N67" s="18"/>
      <c r="O67" s="18"/>
      <c r="P67" s="18"/>
      <c r="Q67" s="18"/>
      <c r="R67" s="18"/>
      <c r="S67" s="9"/>
      <c r="T67" s="9"/>
      <c r="U67" s="480"/>
      <c r="V67" s="18"/>
      <c r="W67" s="18"/>
      <c r="X67" s="127"/>
      <c r="Y67" s="127"/>
      <c r="Z67" s="127"/>
      <c r="AA67" s="127"/>
      <c r="AB67" s="127"/>
      <c r="AC67" s="127"/>
      <c r="AD67" s="127"/>
      <c r="AE67" s="127"/>
      <c r="AF67" s="127"/>
      <c r="AG67" s="127"/>
      <c r="AH67" s="127"/>
      <c r="AI67" s="127"/>
      <c r="AJ67" s="127"/>
      <c r="AK67" s="127"/>
      <c r="AL67" s="128"/>
      <c r="AM67" s="128"/>
      <c r="AN67" s="128"/>
      <c r="AO67" s="128"/>
      <c r="AP67" s="128"/>
      <c r="AQ67" s="128"/>
      <c r="AR67" s="9"/>
      <c r="AS67" s="9"/>
      <c r="AT67" s="9"/>
      <c r="AU67" s="9"/>
      <c r="AV67" s="9"/>
      <c r="AW67" s="9"/>
      <c r="AX67" s="9"/>
      <c r="AY67" s="9"/>
    </row>
    <row r="68" spans="1:51" s="15" customFormat="1" ht="15.75" hidden="1" customHeight="1" x14ac:dyDescent="0.5">
      <c r="A68" s="474" t="s">
        <v>541</v>
      </c>
      <c r="B68" s="475"/>
      <c r="C68" s="479"/>
      <c r="D68" s="165">
        <f>D66-D67</f>
        <v>0</v>
      </c>
      <c r="E68" s="18"/>
      <c r="F68" s="18"/>
      <c r="G68" s="18"/>
      <c r="H68" s="18"/>
      <c r="I68" s="18"/>
      <c r="J68" s="18"/>
      <c r="K68" s="18"/>
      <c r="L68" s="18"/>
      <c r="M68" s="18"/>
      <c r="N68" s="18"/>
      <c r="O68" s="18"/>
      <c r="P68" s="18"/>
      <c r="Q68" s="18"/>
      <c r="R68" s="18"/>
      <c r="S68" s="9"/>
      <c r="T68" s="9"/>
      <c r="U68" s="480"/>
      <c r="V68" s="18"/>
      <c r="W68" s="18"/>
      <c r="X68" s="127"/>
      <c r="Y68" s="127"/>
      <c r="Z68" s="127"/>
      <c r="AA68" s="127"/>
      <c r="AB68" s="127"/>
      <c r="AC68" s="127"/>
      <c r="AD68" s="127"/>
      <c r="AE68" s="127"/>
      <c r="AF68" s="127"/>
      <c r="AG68" s="127"/>
      <c r="AH68" s="127"/>
      <c r="AI68" s="127"/>
      <c r="AJ68" s="127"/>
      <c r="AK68" s="127"/>
      <c r="AL68" s="128"/>
      <c r="AM68" s="128"/>
      <c r="AN68" s="128"/>
      <c r="AO68" s="128"/>
      <c r="AP68" s="128"/>
      <c r="AQ68" s="128"/>
      <c r="AR68" s="9"/>
      <c r="AS68" s="9"/>
      <c r="AT68" s="9"/>
      <c r="AU68" s="9"/>
      <c r="AV68" s="9"/>
      <c r="AW68" s="9"/>
      <c r="AX68" s="9"/>
      <c r="AY68" s="9"/>
    </row>
    <row r="69" spans="1:51" s="15" customFormat="1" ht="13.5" hidden="1" customHeight="1" x14ac:dyDescent="0.5">
      <c r="A69" s="129"/>
      <c r="B69" s="129"/>
      <c r="C69" s="129"/>
      <c r="D69" s="129"/>
      <c r="E69" s="129"/>
      <c r="F69" s="129"/>
      <c r="G69" s="129"/>
      <c r="H69" s="129"/>
      <c r="I69" s="129"/>
      <c r="J69" s="129"/>
      <c r="K69" s="129"/>
      <c r="L69" s="129"/>
      <c r="M69" s="129"/>
      <c r="N69" s="129"/>
      <c r="O69" s="129"/>
      <c r="P69" s="129"/>
      <c r="Q69" s="129"/>
      <c r="R69" s="129"/>
      <c r="S69" s="9"/>
      <c r="T69" s="9"/>
      <c r="U69" s="129"/>
      <c r="V69" s="129"/>
      <c r="W69" s="129"/>
      <c r="X69" s="130"/>
      <c r="Y69" s="130"/>
      <c r="Z69" s="130"/>
      <c r="AA69" s="130"/>
      <c r="AB69" s="130"/>
      <c r="AC69" s="130"/>
      <c r="AD69" s="130"/>
      <c r="AE69" s="130"/>
      <c r="AF69" s="130"/>
      <c r="AG69" s="130"/>
      <c r="AH69" s="130"/>
      <c r="AI69" s="130"/>
      <c r="AJ69" s="130"/>
      <c r="AK69" s="130"/>
      <c r="AL69" s="128"/>
      <c r="AM69" s="128"/>
      <c r="AN69" s="128"/>
      <c r="AO69" s="128"/>
      <c r="AP69" s="128"/>
      <c r="AQ69" s="128"/>
      <c r="AR69" s="9"/>
      <c r="AS69" s="9"/>
      <c r="AT69" s="9"/>
      <c r="AU69" s="9"/>
      <c r="AV69" s="9"/>
      <c r="AW69" s="9"/>
      <c r="AX69" s="9"/>
      <c r="AY69" s="9"/>
    </row>
    <row r="70" spans="1:51" s="15" customFormat="1" ht="15.75" hidden="1" x14ac:dyDescent="0.5">
      <c r="A70" s="129"/>
      <c r="B70" s="131" t="s">
        <v>267</v>
      </c>
      <c r="C70" s="481"/>
      <c r="D70" s="131">
        <f>0.25*F43</f>
        <v>0</v>
      </c>
      <c r="E70" s="131">
        <f>0.25*G43</f>
        <v>0</v>
      </c>
      <c r="F70" s="131">
        <f>0.25*H43</f>
        <v>0</v>
      </c>
      <c r="G70" s="129"/>
      <c r="H70" s="129"/>
      <c r="I70" s="129"/>
      <c r="J70" s="129"/>
      <c r="K70" s="129"/>
      <c r="L70" s="129"/>
      <c r="M70" s="129"/>
      <c r="N70" s="129"/>
      <c r="O70" s="129"/>
      <c r="P70" s="129"/>
      <c r="Q70" s="129"/>
      <c r="R70" s="129"/>
      <c r="S70" s="129"/>
      <c r="T70" s="129"/>
      <c r="U70" s="129"/>
      <c r="V70" s="129"/>
      <c r="W70" s="129"/>
      <c r="X70" s="130"/>
      <c r="Y70" s="99"/>
      <c r="Z70" s="99"/>
      <c r="AA70" s="99"/>
      <c r="AB70" s="99"/>
      <c r="AC70" s="99"/>
      <c r="AD70" s="99"/>
      <c r="AE70" s="99"/>
      <c r="AF70" s="99"/>
      <c r="AG70" s="99"/>
      <c r="AH70" s="99"/>
      <c r="AI70" s="99"/>
      <c r="AJ70" s="99"/>
      <c r="AK70" s="99"/>
      <c r="AL70" s="99"/>
      <c r="AM70" s="99"/>
      <c r="AN70" s="99"/>
      <c r="AO70" s="99"/>
      <c r="AP70" s="99"/>
      <c r="AQ70" s="99"/>
      <c r="AR70" s="9"/>
      <c r="AS70" s="9"/>
      <c r="AT70" s="9"/>
      <c r="AU70" s="9"/>
      <c r="AV70" s="9"/>
      <c r="AW70" s="9"/>
      <c r="AX70" s="9"/>
      <c r="AY70" s="9"/>
    </row>
    <row r="71" spans="1:51" s="15" customFormat="1" ht="15.75" hidden="1" x14ac:dyDescent="0.5">
      <c r="A71" s="129"/>
      <c r="B71" s="131" t="s">
        <v>268</v>
      </c>
      <c r="C71" s="481"/>
      <c r="D71" s="131">
        <f>0.08*D27</f>
        <v>0</v>
      </c>
      <c r="E71" s="131">
        <f>0.08*E27</f>
        <v>0</v>
      </c>
      <c r="F71" s="131">
        <f>0.08*F27</f>
        <v>0</v>
      </c>
      <c r="G71" s="129"/>
      <c r="H71" s="129"/>
      <c r="I71" s="129"/>
      <c r="J71" s="129"/>
      <c r="K71" s="129"/>
      <c r="L71" s="129"/>
      <c r="M71" s="129"/>
      <c r="N71" s="129"/>
      <c r="O71" s="129"/>
      <c r="P71" s="129"/>
      <c r="Q71" s="129"/>
      <c r="R71" s="129"/>
      <c r="S71" s="9"/>
      <c r="T71" s="129"/>
      <c r="V71" s="9"/>
      <c r="W71" s="129"/>
      <c r="X71" s="99"/>
      <c r="Y71" s="99"/>
      <c r="Z71" s="99"/>
      <c r="AA71" s="99"/>
      <c r="AB71" s="99"/>
      <c r="AC71" s="99"/>
      <c r="AD71" s="99"/>
      <c r="AE71" s="99"/>
      <c r="AF71" s="99"/>
      <c r="AG71" s="99"/>
      <c r="AH71" s="99"/>
      <c r="AI71" s="99"/>
      <c r="AJ71" s="99"/>
      <c r="AK71" s="99"/>
      <c r="AL71" s="99"/>
      <c r="AM71" s="99"/>
      <c r="AN71" s="99"/>
      <c r="AO71" s="99"/>
      <c r="AP71" s="99"/>
      <c r="AQ71" s="99"/>
      <c r="AR71" s="9"/>
      <c r="AS71" s="9"/>
      <c r="AT71" s="9"/>
      <c r="AU71" s="9"/>
      <c r="AV71" s="9"/>
      <c r="AW71" s="9"/>
      <c r="AX71" s="9"/>
      <c r="AY71" s="9"/>
    </row>
    <row r="72" spans="1:51" s="15" customFormat="1" ht="15.75" hidden="1" x14ac:dyDescent="0.5">
      <c r="A72" s="132"/>
      <c r="B72" s="132"/>
      <c r="C72" s="129"/>
      <c r="D72" s="129"/>
      <c r="E72" s="129"/>
      <c r="F72" s="129"/>
      <c r="G72" s="129"/>
      <c r="H72" s="129"/>
      <c r="I72" s="129"/>
      <c r="J72" s="129"/>
      <c r="K72" s="129"/>
      <c r="L72" s="129"/>
      <c r="M72" s="129"/>
      <c r="N72" s="129"/>
      <c r="O72" s="129"/>
      <c r="P72" s="129"/>
      <c r="Q72" s="129"/>
      <c r="R72" s="129"/>
      <c r="S72" s="9"/>
      <c r="T72" s="129"/>
      <c r="V72" s="9"/>
      <c r="W72" s="129"/>
      <c r="X72" s="99"/>
      <c r="Y72" s="99"/>
      <c r="Z72" s="99"/>
      <c r="AA72" s="99"/>
      <c r="AB72" s="99"/>
      <c r="AC72" s="99"/>
      <c r="AD72" s="99"/>
      <c r="AE72" s="99"/>
      <c r="AF72" s="99"/>
      <c r="AG72" s="99"/>
      <c r="AH72" s="99"/>
      <c r="AI72" s="99"/>
      <c r="AJ72" s="99"/>
      <c r="AK72" s="99"/>
      <c r="AL72" s="99"/>
      <c r="AM72" s="99"/>
      <c r="AN72" s="99"/>
      <c r="AO72" s="99"/>
      <c r="AP72" s="99"/>
      <c r="AQ72" s="99"/>
      <c r="AR72" s="9"/>
      <c r="AS72" s="9"/>
      <c r="AT72" s="9"/>
      <c r="AU72" s="9"/>
      <c r="AV72" s="9"/>
      <c r="AW72" s="9"/>
      <c r="AX72" s="9"/>
      <c r="AY72" s="9"/>
    </row>
    <row r="73" spans="1:51" s="15" customFormat="1" ht="30.75" customHeight="1" x14ac:dyDescent="0.5">
      <c r="A73" s="860" t="s">
        <v>796</v>
      </c>
      <c r="B73" s="860"/>
      <c r="C73" s="860"/>
      <c r="D73" s="129" t="str">
        <f>IF(D47&lt;=(0.12*D34),"Yes","No")</f>
        <v>Yes</v>
      </c>
      <c r="E73" s="129" t="str">
        <f>IF(E47&lt;=(0.12*E34),"Yes","No")</f>
        <v>Yes</v>
      </c>
      <c r="F73" s="129" t="str">
        <f>IF(F47&lt;=(0.12*F34),"Yes","No")</f>
        <v>Yes</v>
      </c>
      <c r="G73" s="129" t="str">
        <f t="shared" ref="G73:R73" si="43">IF(G47&lt;=(0.12*G34),"Yes","No")</f>
        <v>Yes</v>
      </c>
      <c r="H73" s="129" t="str">
        <f t="shared" si="43"/>
        <v>Yes</v>
      </c>
      <c r="I73" s="129" t="str">
        <f t="shared" si="43"/>
        <v>Yes</v>
      </c>
      <c r="J73" s="129" t="str">
        <f t="shared" si="43"/>
        <v>Yes</v>
      </c>
      <c r="K73" s="129" t="str">
        <f t="shared" si="43"/>
        <v>Yes</v>
      </c>
      <c r="L73" s="129" t="str">
        <f t="shared" si="43"/>
        <v>Yes</v>
      </c>
      <c r="M73" s="129" t="str">
        <f t="shared" si="43"/>
        <v>Yes</v>
      </c>
      <c r="N73" s="129" t="str">
        <f t="shared" si="43"/>
        <v>Yes</v>
      </c>
      <c r="O73" s="129" t="str">
        <f t="shared" si="43"/>
        <v>Yes</v>
      </c>
      <c r="P73" s="129" t="str">
        <f t="shared" si="43"/>
        <v>Yes</v>
      </c>
      <c r="Q73" s="129" t="str">
        <f t="shared" si="43"/>
        <v>Yes</v>
      </c>
      <c r="R73" s="129" t="str">
        <f t="shared" si="43"/>
        <v>Yes</v>
      </c>
      <c r="S73" s="9"/>
      <c r="T73" s="9"/>
      <c r="U73" s="132"/>
      <c r="V73" s="129"/>
      <c r="W73" s="129"/>
      <c r="X73" s="130"/>
      <c r="Y73" s="130"/>
      <c r="Z73" s="130"/>
      <c r="AA73" s="130"/>
      <c r="AB73" s="130"/>
      <c r="AC73" s="130"/>
      <c r="AD73" s="130"/>
      <c r="AE73" s="130"/>
      <c r="AF73" s="130"/>
      <c r="AG73" s="130"/>
      <c r="AH73" s="130"/>
      <c r="AI73" s="130"/>
      <c r="AJ73" s="130"/>
      <c r="AK73" s="127"/>
      <c r="AL73" s="128"/>
      <c r="AM73" s="128"/>
      <c r="AN73" s="128"/>
      <c r="AO73" s="128"/>
      <c r="AP73" s="128"/>
      <c r="AQ73" s="128"/>
      <c r="AR73" s="9"/>
      <c r="AS73" s="9"/>
      <c r="AT73" s="9"/>
      <c r="AU73" s="9"/>
      <c r="AV73" s="9"/>
      <c r="AW73" s="9"/>
      <c r="AX73" s="9"/>
      <c r="AY73" s="9"/>
    </row>
    <row r="74" spans="1:51" s="15" customFormat="1" ht="15.75" x14ac:dyDescent="0.5">
      <c r="A74" s="129"/>
      <c r="B74" s="129"/>
      <c r="C74" s="129"/>
      <c r="D74" s="129"/>
      <c r="E74" s="129"/>
      <c r="F74" s="129"/>
      <c r="G74" s="129"/>
      <c r="H74" s="129"/>
      <c r="I74" s="129"/>
      <c r="J74" s="129"/>
      <c r="K74" s="129"/>
      <c r="L74" s="129"/>
      <c r="M74" s="129"/>
      <c r="N74" s="129"/>
      <c r="O74" s="129"/>
      <c r="P74" s="129"/>
      <c r="Q74" s="129"/>
      <c r="R74" s="18"/>
      <c r="S74" s="9"/>
      <c r="T74" s="9"/>
      <c r="U74" s="129"/>
      <c r="V74" s="129"/>
      <c r="W74" s="129"/>
      <c r="X74" s="130"/>
      <c r="Y74" s="130"/>
      <c r="Z74" s="130"/>
      <c r="AA74" s="130"/>
      <c r="AB74" s="130"/>
      <c r="AC74" s="130"/>
      <c r="AD74" s="130"/>
      <c r="AE74" s="130"/>
      <c r="AF74" s="130"/>
      <c r="AG74" s="130"/>
      <c r="AH74" s="130"/>
      <c r="AI74" s="130"/>
      <c r="AJ74" s="130"/>
      <c r="AK74" s="127"/>
      <c r="AL74" s="128"/>
      <c r="AM74" s="128"/>
      <c r="AN74" s="128"/>
      <c r="AO74" s="128"/>
      <c r="AP74" s="128"/>
      <c r="AQ74" s="128"/>
      <c r="AR74" s="9"/>
      <c r="AS74" s="9"/>
      <c r="AT74" s="9"/>
      <c r="AU74" s="9"/>
      <c r="AV74" s="9"/>
      <c r="AW74" s="9"/>
      <c r="AX74" s="9"/>
      <c r="AY74" s="9"/>
    </row>
    <row r="75" spans="1:51" s="15" customFormat="1" ht="15.75" x14ac:dyDescent="0.5">
      <c r="A75" s="129"/>
      <c r="B75" s="129"/>
      <c r="C75" s="129"/>
      <c r="D75" s="129"/>
      <c r="E75" s="129"/>
      <c r="F75" s="129"/>
      <c r="G75" s="129"/>
      <c r="H75" s="129"/>
      <c r="I75" s="129"/>
      <c r="J75" s="129"/>
      <c r="K75" s="129"/>
      <c r="L75" s="129"/>
      <c r="M75" s="129"/>
      <c r="N75" s="129"/>
      <c r="O75" s="129"/>
      <c r="P75" s="129"/>
      <c r="Q75" s="18"/>
      <c r="R75" s="133"/>
      <c r="S75" s="9"/>
      <c r="T75" s="9"/>
      <c r="U75" s="129"/>
      <c r="V75" s="129"/>
      <c r="W75" s="129"/>
      <c r="X75" s="130"/>
      <c r="Y75" s="130"/>
      <c r="Z75" s="130"/>
      <c r="AA75" s="130"/>
      <c r="AB75" s="130"/>
      <c r="AC75" s="130"/>
      <c r="AD75" s="130"/>
      <c r="AE75" s="130"/>
      <c r="AF75" s="130"/>
      <c r="AG75" s="130"/>
      <c r="AH75" s="130"/>
      <c r="AI75" s="130"/>
      <c r="AJ75" s="127"/>
      <c r="AK75" s="134"/>
      <c r="AL75" s="128"/>
      <c r="AM75" s="128"/>
      <c r="AN75" s="128"/>
      <c r="AO75" s="128"/>
      <c r="AP75" s="128"/>
      <c r="AQ75" s="128"/>
      <c r="AR75" s="9"/>
      <c r="AS75" s="9"/>
      <c r="AT75" s="9"/>
      <c r="AU75" s="9"/>
      <c r="AV75" s="9"/>
      <c r="AW75" s="9"/>
      <c r="AX75" s="9"/>
      <c r="AY75" s="9"/>
    </row>
    <row r="76" spans="1:51" s="15" customFormat="1" ht="15.75" x14ac:dyDescent="0.5">
      <c r="A76" s="129"/>
      <c r="B76" s="129"/>
      <c r="C76" s="129"/>
      <c r="D76" s="129"/>
      <c r="E76" s="129"/>
      <c r="F76" s="129"/>
      <c r="G76" s="129"/>
      <c r="H76" s="129"/>
      <c r="I76" s="129"/>
      <c r="J76" s="129"/>
      <c r="K76" s="129"/>
      <c r="L76" s="129"/>
      <c r="M76" s="129"/>
      <c r="N76" s="129"/>
      <c r="O76" s="129"/>
      <c r="P76" s="129"/>
      <c r="Q76" s="129"/>
      <c r="R76" s="18"/>
      <c r="S76" s="9"/>
      <c r="T76" s="9"/>
      <c r="U76" s="129"/>
      <c r="V76" s="129"/>
      <c r="W76" s="129"/>
      <c r="X76" s="130"/>
      <c r="Y76" s="130"/>
      <c r="Z76" s="130"/>
      <c r="AA76" s="130"/>
      <c r="AB76" s="130"/>
      <c r="AC76" s="130"/>
      <c r="AD76" s="130"/>
      <c r="AE76" s="130"/>
      <c r="AF76" s="130"/>
      <c r="AG76" s="130"/>
      <c r="AH76" s="130"/>
      <c r="AI76" s="130"/>
      <c r="AJ76" s="130"/>
      <c r="AK76" s="127"/>
      <c r="AL76" s="128"/>
      <c r="AM76" s="128"/>
      <c r="AN76" s="128"/>
      <c r="AO76" s="128"/>
      <c r="AP76" s="128"/>
      <c r="AQ76" s="128"/>
      <c r="AR76" s="9"/>
      <c r="AS76" s="9"/>
      <c r="AT76" s="9"/>
      <c r="AU76" s="9"/>
      <c r="AV76" s="9"/>
      <c r="AW76" s="9"/>
      <c r="AX76" s="9"/>
      <c r="AY76" s="9"/>
    </row>
    <row r="77" spans="1:51" s="15" customFormat="1" ht="15.75" x14ac:dyDescent="0.5">
      <c r="A77" s="129"/>
      <c r="B77" s="129"/>
      <c r="C77" s="129"/>
      <c r="D77" s="129"/>
      <c r="E77" s="129"/>
      <c r="F77" s="129"/>
      <c r="G77" s="129"/>
      <c r="H77" s="129"/>
      <c r="I77" s="129"/>
      <c r="J77" s="129"/>
      <c r="K77" s="129"/>
      <c r="L77" s="129"/>
      <c r="M77" s="129"/>
      <c r="N77" s="129"/>
      <c r="O77" s="129"/>
      <c r="P77" s="129"/>
      <c r="Q77" s="129"/>
      <c r="R77" s="18"/>
      <c r="S77" s="9"/>
      <c r="T77" s="9"/>
      <c r="U77" s="129"/>
      <c r="V77" s="129"/>
      <c r="W77" s="129"/>
      <c r="X77" s="130"/>
      <c r="Y77" s="130"/>
      <c r="Z77" s="130"/>
      <c r="AA77" s="130"/>
      <c r="AB77" s="130"/>
      <c r="AC77" s="130"/>
      <c r="AD77" s="130"/>
      <c r="AE77" s="130"/>
      <c r="AF77" s="130"/>
      <c r="AG77" s="130"/>
      <c r="AH77" s="130"/>
      <c r="AI77" s="130"/>
      <c r="AJ77" s="130"/>
      <c r="AK77" s="127"/>
      <c r="AL77" s="128"/>
      <c r="AM77" s="128"/>
      <c r="AN77" s="128"/>
      <c r="AO77" s="128"/>
      <c r="AP77" s="128"/>
      <c r="AQ77" s="128"/>
      <c r="AR77" s="9"/>
      <c r="AS77" s="9"/>
      <c r="AT77" s="9"/>
      <c r="AU77" s="9"/>
      <c r="AV77" s="9"/>
      <c r="AW77" s="9"/>
      <c r="AX77" s="9"/>
      <c r="AY77" s="9"/>
    </row>
    <row r="78" spans="1:51" s="15" customFormat="1" ht="15.75" x14ac:dyDescent="0.5">
      <c r="A78" s="129"/>
      <c r="B78" s="129"/>
      <c r="C78" s="129"/>
      <c r="D78" s="129"/>
      <c r="E78" s="129"/>
      <c r="F78" s="129"/>
      <c r="G78" s="129"/>
      <c r="H78" s="129"/>
      <c r="I78" s="129"/>
      <c r="J78" s="129"/>
      <c r="K78" s="129"/>
      <c r="L78" s="129"/>
      <c r="M78" s="129"/>
      <c r="N78" s="129"/>
      <c r="O78" s="129"/>
      <c r="P78" s="129"/>
      <c r="Q78" s="129"/>
      <c r="R78" s="18"/>
      <c r="S78" s="9"/>
      <c r="T78" s="9"/>
      <c r="U78" s="129"/>
      <c r="V78" s="129"/>
      <c r="W78" s="129"/>
      <c r="X78" s="130"/>
      <c r="Y78" s="130"/>
      <c r="Z78" s="130"/>
      <c r="AA78" s="130"/>
      <c r="AB78" s="130"/>
      <c r="AC78" s="130"/>
      <c r="AD78" s="130"/>
      <c r="AE78" s="130"/>
      <c r="AF78" s="130"/>
      <c r="AG78" s="130"/>
      <c r="AH78" s="130"/>
      <c r="AI78" s="130"/>
      <c r="AJ78" s="130"/>
      <c r="AK78" s="127"/>
      <c r="AL78" s="128"/>
      <c r="AM78" s="128"/>
      <c r="AN78" s="128"/>
      <c r="AO78" s="128"/>
      <c r="AP78" s="128"/>
      <c r="AQ78" s="128"/>
      <c r="AR78" s="9"/>
      <c r="AS78" s="9"/>
      <c r="AT78" s="9"/>
      <c r="AU78" s="9"/>
      <c r="AV78" s="9"/>
      <c r="AW78" s="9"/>
      <c r="AX78" s="9"/>
      <c r="AY78" s="9"/>
    </row>
    <row r="79" spans="1:51" s="15" customFormat="1" ht="15.75" x14ac:dyDescent="0.5">
      <c r="A79" s="132"/>
      <c r="B79" s="132"/>
      <c r="C79" s="129"/>
      <c r="D79" s="129"/>
      <c r="E79" s="129"/>
      <c r="F79" s="129"/>
      <c r="G79" s="129"/>
      <c r="H79" s="129"/>
      <c r="I79" s="129"/>
      <c r="J79" s="129"/>
      <c r="K79" s="129"/>
      <c r="L79" s="129"/>
      <c r="M79" s="129"/>
      <c r="N79" s="129"/>
      <c r="O79" s="129"/>
      <c r="P79" s="129"/>
      <c r="Q79" s="129"/>
      <c r="R79" s="18"/>
      <c r="S79" s="9"/>
      <c r="T79" s="9"/>
      <c r="U79" s="132"/>
      <c r="V79" s="129"/>
      <c r="W79" s="129"/>
      <c r="X79" s="130"/>
      <c r="Y79" s="130"/>
      <c r="Z79" s="130"/>
      <c r="AA79" s="130"/>
      <c r="AB79" s="130"/>
      <c r="AC79" s="130"/>
      <c r="AD79" s="130"/>
      <c r="AE79" s="130"/>
      <c r="AF79" s="130"/>
      <c r="AG79" s="130"/>
      <c r="AH79" s="130"/>
      <c r="AI79" s="130"/>
      <c r="AJ79" s="130"/>
      <c r="AK79" s="127"/>
      <c r="AL79" s="128"/>
      <c r="AM79" s="128"/>
      <c r="AN79" s="128"/>
      <c r="AO79" s="128"/>
      <c r="AP79" s="128"/>
      <c r="AQ79" s="128"/>
      <c r="AR79" s="9"/>
      <c r="AS79" s="9"/>
      <c r="AT79" s="9"/>
      <c r="AU79" s="9"/>
      <c r="AV79" s="9"/>
      <c r="AW79" s="9"/>
      <c r="AX79" s="9"/>
      <c r="AY79" s="9"/>
    </row>
    <row r="80" spans="1:51" s="15" customFormat="1" ht="15.75" x14ac:dyDescent="0.5">
      <c r="A80" s="129"/>
      <c r="B80" s="129"/>
      <c r="C80" s="129"/>
      <c r="D80" s="129"/>
      <c r="E80" s="129"/>
      <c r="F80" s="129"/>
      <c r="G80" s="129"/>
      <c r="H80" s="129"/>
      <c r="I80" s="129"/>
      <c r="J80" s="129"/>
      <c r="K80" s="129"/>
      <c r="L80" s="129"/>
      <c r="M80" s="129"/>
      <c r="N80" s="129"/>
      <c r="O80" s="129"/>
      <c r="P80" s="129"/>
      <c r="Q80" s="129"/>
      <c r="R80" s="18"/>
      <c r="S80" s="9"/>
      <c r="T80" s="9"/>
      <c r="U80" s="129"/>
      <c r="V80" s="129"/>
      <c r="W80" s="129"/>
      <c r="X80" s="130"/>
      <c r="Y80" s="130"/>
      <c r="Z80" s="130"/>
      <c r="AA80" s="130"/>
      <c r="AB80" s="130"/>
      <c r="AC80" s="130"/>
      <c r="AD80" s="130"/>
      <c r="AE80" s="130"/>
      <c r="AF80" s="130"/>
      <c r="AG80" s="130"/>
      <c r="AH80" s="130"/>
      <c r="AI80" s="130"/>
      <c r="AJ80" s="130"/>
      <c r="AK80" s="127"/>
      <c r="AL80" s="128"/>
      <c r="AM80" s="128"/>
      <c r="AN80" s="128"/>
      <c r="AO80" s="128"/>
      <c r="AP80" s="128"/>
      <c r="AQ80" s="128"/>
      <c r="AR80" s="9"/>
      <c r="AS80" s="9"/>
      <c r="AT80" s="9"/>
      <c r="AU80" s="9"/>
      <c r="AV80" s="9"/>
      <c r="AW80" s="9"/>
      <c r="AX80" s="9"/>
      <c r="AY80" s="9"/>
    </row>
    <row r="81" spans="1:51" s="15" customFormat="1" ht="15.75" x14ac:dyDescent="0.5">
      <c r="A81" s="129"/>
      <c r="B81" s="129"/>
      <c r="C81" s="129"/>
      <c r="D81" s="129"/>
      <c r="E81" s="129"/>
      <c r="F81" s="129"/>
      <c r="G81" s="129"/>
      <c r="H81" s="129"/>
      <c r="I81" s="129"/>
      <c r="J81" s="129"/>
      <c r="K81" s="129"/>
      <c r="L81" s="129"/>
      <c r="M81" s="129"/>
      <c r="N81" s="129"/>
      <c r="O81" s="129"/>
      <c r="P81" s="129"/>
      <c r="Q81" s="18"/>
      <c r="R81" s="133"/>
      <c r="S81" s="9"/>
      <c r="T81" s="9"/>
      <c r="U81" s="129"/>
      <c r="V81" s="129"/>
      <c r="W81" s="129"/>
      <c r="X81" s="130"/>
      <c r="Y81" s="130"/>
      <c r="Z81" s="130"/>
      <c r="AA81" s="130"/>
      <c r="AB81" s="130"/>
      <c r="AC81" s="130"/>
      <c r="AD81" s="130"/>
      <c r="AE81" s="130"/>
      <c r="AF81" s="130"/>
      <c r="AG81" s="130"/>
      <c r="AH81" s="130"/>
      <c r="AI81" s="130"/>
      <c r="AJ81" s="127"/>
      <c r="AK81" s="134"/>
      <c r="AL81" s="128"/>
      <c r="AM81" s="128"/>
      <c r="AN81" s="128"/>
      <c r="AO81" s="128"/>
      <c r="AP81" s="128"/>
      <c r="AQ81" s="128"/>
      <c r="AR81" s="9"/>
      <c r="AS81" s="9"/>
      <c r="AT81" s="9"/>
      <c r="AU81" s="9"/>
      <c r="AV81" s="9"/>
      <c r="AW81" s="9"/>
      <c r="AX81" s="9"/>
      <c r="AY81" s="9"/>
    </row>
    <row r="82" spans="1:51" s="15" customFormat="1" ht="15.75" x14ac:dyDescent="0.5">
      <c r="A82" s="129"/>
      <c r="B82" s="129"/>
      <c r="C82" s="129"/>
      <c r="D82" s="129"/>
      <c r="E82" s="129"/>
      <c r="F82" s="129"/>
      <c r="G82" s="129"/>
      <c r="H82" s="129"/>
      <c r="I82" s="129"/>
      <c r="J82" s="129"/>
      <c r="K82" s="129"/>
      <c r="L82" s="129"/>
      <c r="M82" s="129"/>
      <c r="N82" s="129"/>
      <c r="O82" s="129"/>
      <c r="P82" s="129"/>
      <c r="Q82" s="129"/>
      <c r="R82" s="18"/>
      <c r="S82" s="9"/>
      <c r="T82" s="9"/>
      <c r="U82" s="129"/>
      <c r="V82" s="129"/>
      <c r="W82" s="129"/>
      <c r="X82" s="130"/>
      <c r="Y82" s="130"/>
      <c r="Z82" s="130"/>
      <c r="AA82" s="130"/>
      <c r="AB82" s="130"/>
      <c r="AC82" s="130"/>
      <c r="AD82" s="130"/>
      <c r="AE82" s="130"/>
      <c r="AF82" s="130"/>
      <c r="AG82" s="130"/>
      <c r="AH82" s="130"/>
      <c r="AI82" s="130"/>
      <c r="AJ82" s="130"/>
      <c r="AK82" s="127"/>
      <c r="AL82" s="128"/>
      <c r="AM82" s="128"/>
      <c r="AN82" s="128"/>
      <c r="AO82" s="128"/>
      <c r="AP82" s="128"/>
      <c r="AQ82" s="128"/>
      <c r="AR82" s="9"/>
      <c r="AS82" s="9"/>
      <c r="AT82" s="9"/>
      <c r="AU82" s="9"/>
      <c r="AV82" s="9"/>
      <c r="AW82" s="9"/>
      <c r="AX82" s="9"/>
      <c r="AY82" s="9"/>
    </row>
    <row r="83" spans="1:51" s="15" customFormat="1" ht="15.75" x14ac:dyDescent="0.5">
      <c r="A83" s="129"/>
      <c r="B83" s="129"/>
      <c r="C83" s="129"/>
      <c r="D83" s="129"/>
      <c r="E83" s="129"/>
      <c r="F83" s="129"/>
      <c r="G83" s="129"/>
      <c r="H83" s="129"/>
      <c r="I83" s="129"/>
      <c r="J83" s="129"/>
      <c r="K83" s="129"/>
      <c r="L83" s="129"/>
      <c r="M83" s="129"/>
      <c r="N83" s="129"/>
      <c r="O83" s="129"/>
      <c r="P83" s="129"/>
      <c r="Q83" s="129"/>
      <c r="R83" s="18"/>
      <c r="S83" s="9"/>
      <c r="T83" s="9"/>
      <c r="U83" s="129"/>
      <c r="V83" s="129"/>
      <c r="W83" s="129"/>
      <c r="X83" s="130"/>
      <c r="Y83" s="130"/>
      <c r="Z83" s="130"/>
      <c r="AA83" s="130"/>
      <c r="AB83" s="130"/>
      <c r="AC83" s="130"/>
      <c r="AD83" s="130"/>
      <c r="AE83" s="130"/>
      <c r="AF83" s="130"/>
      <c r="AG83" s="130"/>
      <c r="AH83" s="130"/>
      <c r="AI83" s="130"/>
      <c r="AJ83" s="130"/>
      <c r="AK83" s="127"/>
      <c r="AL83" s="128"/>
      <c r="AM83" s="128"/>
      <c r="AN83" s="128"/>
      <c r="AO83" s="128"/>
      <c r="AP83" s="128"/>
      <c r="AQ83" s="128"/>
      <c r="AR83" s="9"/>
      <c r="AS83" s="9"/>
      <c r="AT83" s="9"/>
      <c r="AU83" s="9"/>
      <c r="AV83" s="9"/>
      <c r="AW83" s="9"/>
      <c r="AX83" s="9"/>
      <c r="AY83" s="9"/>
    </row>
    <row r="84" spans="1:51" s="15" customFormat="1" ht="15.75" x14ac:dyDescent="0.5">
      <c r="A84" s="129"/>
      <c r="B84" s="129"/>
      <c r="C84" s="129"/>
      <c r="D84" s="129"/>
      <c r="E84" s="129"/>
      <c r="F84" s="129"/>
      <c r="G84" s="129"/>
      <c r="H84" s="129"/>
      <c r="I84" s="129"/>
      <c r="J84" s="129"/>
      <c r="K84" s="129"/>
      <c r="L84" s="129"/>
      <c r="M84" s="129"/>
      <c r="N84" s="129"/>
      <c r="O84" s="129"/>
      <c r="P84" s="129"/>
      <c r="Q84" s="129"/>
      <c r="R84" s="18"/>
      <c r="S84" s="9"/>
      <c r="T84" s="9"/>
      <c r="U84" s="129"/>
      <c r="V84" s="129"/>
      <c r="W84" s="129"/>
      <c r="X84" s="130"/>
      <c r="Y84" s="130"/>
      <c r="Z84" s="130"/>
      <c r="AA84" s="130"/>
      <c r="AB84" s="130"/>
      <c r="AC84" s="130"/>
      <c r="AD84" s="130"/>
      <c r="AE84" s="130"/>
      <c r="AF84" s="130"/>
      <c r="AG84" s="130"/>
      <c r="AH84" s="130"/>
      <c r="AI84" s="130"/>
      <c r="AJ84" s="130"/>
      <c r="AK84" s="127"/>
      <c r="AL84" s="128"/>
      <c r="AM84" s="128"/>
      <c r="AN84" s="128"/>
      <c r="AO84" s="128"/>
      <c r="AP84" s="128"/>
      <c r="AQ84" s="128"/>
      <c r="AR84" s="9"/>
      <c r="AS84" s="9"/>
      <c r="AT84" s="9"/>
      <c r="AU84" s="9"/>
      <c r="AV84" s="9"/>
      <c r="AW84" s="9"/>
      <c r="AX84" s="9"/>
      <c r="AY84" s="9"/>
    </row>
    <row r="85" spans="1:51" s="15" customFormat="1" ht="15.75" x14ac:dyDescent="0.5">
      <c r="A85" s="132"/>
      <c r="B85" s="132"/>
      <c r="C85" s="129"/>
      <c r="D85" s="129"/>
      <c r="E85" s="129"/>
      <c r="F85" s="129"/>
      <c r="G85" s="129"/>
      <c r="H85" s="129"/>
      <c r="I85" s="129"/>
      <c r="J85" s="129"/>
      <c r="K85" s="129"/>
      <c r="L85" s="129"/>
      <c r="M85" s="129"/>
      <c r="N85" s="129"/>
      <c r="O85" s="129"/>
      <c r="P85" s="129"/>
      <c r="Q85" s="129"/>
      <c r="R85" s="18"/>
      <c r="S85" s="9"/>
      <c r="T85" s="9"/>
      <c r="U85" s="132"/>
      <c r="V85" s="129"/>
      <c r="W85" s="129"/>
      <c r="X85" s="130"/>
      <c r="Y85" s="130"/>
      <c r="Z85" s="130"/>
      <c r="AA85" s="130"/>
      <c r="AB85" s="130"/>
      <c r="AC85" s="130"/>
      <c r="AD85" s="130"/>
      <c r="AE85" s="130"/>
      <c r="AF85" s="130"/>
      <c r="AG85" s="130"/>
      <c r="AH85" s="130"/>
      <c r="AI85" s="130"/>
      <c r="AJ85" s="130"/>
      <c r="AK85" s="127"/>
      <c r="AL85" s="128"/>
      <c r="AM85" s="128"/>
      <c r="AN85" s="128"/>
      <c r="AO85" s="128"/>
      <c r="AP85" s="128"/>
      <c r="AQ85" s="128"/>
      <c r="AR85" s="9"/>
      <c r="AS85" s="9"/>
      <c r="AT85" s="9"/>
      <c r="AU85" s="9"/>
      <c r="AV85" s="9"/>
      <c r="AW85" s="9"/>
      <c r="AX85" s="9"/>
      <c r="AY85" s="9"/>
    </row>
    <row r="86" spans="1:51" s="15" customFormat="1" ht="15.75" x14ac:dyDescent="0.5">
      <c r="A86" s="129"/>
      <c r="B86" s="129"/>
      <c r="C86" s="129"/>
      <c r="D86" s="129"/>
      <c r="E86" s="129"/>
      <c r="F86" s="129"/>
      <c r="G86" s="129"/>
      <c r="H86" s="129"/>
      <c r="I86" s="129"/>
      <c r="J86" s="129"/>
      <c r="K86" s="129"/>
      <c r="L86" s="129"/>
      <c r="M86" s="129"/>
      <c r="N86" s="129"/>
      <c r="O86" s="129"/>
      <c r="P86" s="129"/>
      <c r="Q86" s="129"/>
      <c r="R86" s="18"/>
      <c r="S86" s="9"/>
      <c r="T86" s="9"/>
      <c r="U86" s="129"/>
      <c r="V86" s="129"/>
      <c r="W86" s="129"/>
      <c r="X86" s="130"/>
      <c r="Y86" s="130"/>
      <c r="Z86" s="130"/>
      <c r="AA86" s="130"/>
      <c r="AB86" s="130"/>
      <c r="AC86" s="130"/>
      <c r="AD86" s="130"/>
      <c r="AE86" s="130"/>
      <c r="AF86" s="130"/>
      <c r="AG86" s="130"/>
      <c r="AH86" s="130"/>
      <c r="AI86" s="130"/>
      <c r="AJ86" s="130"/>
      <c r="AK86" s="127"/>
      <c r="AL86" s="128"/>
      <c r="AM86" s="128"/>
      <c r="AN86" s="128"/>
      <c r="AO86" s="128"/>
      <c r="AP86" s="128"/>
      <c r="AQ86" s="128"/>
      <c r="AR86" s="9"/>
      <c r="AS86" s="9"/>
      <c r="AT86" s="9"/>
      <c r="AU86" s="9"/>
      <c r="AV86" s="9"/>
      <c r="AW86" s="9"/>
      <c r="AX86" s="9"/>
      <c r="AY86" s="9"/>
    </row>
    <row r="87" spans="1:51" s="15" customFormat="1" ht="15.75" x14ac:dyDescent="0.5">
      <c r="A87" s="129"/>
      <c r="B87" s="129"/>
      <c r="C87" s="129"/>
      <c r="D87" s="129"/>
      <c r="E87" s="129"/>
      <c r="F87" s="129"/>
      <c r="G87" s="129"/>
      <c r="H87" s="129"/>
      <c r="I87" s="129"/>
      <c r="J87" s="129"/>
      <c r="K87" s="129"/>
      <c r="L87" s="129"/>
      <c r="M87" s="129"/>
      <c r="N87" s="129"/>
      <c r="O87" s="129"/>
      <c r="P87" s="129"/>
      <c r="Q87" s="18"/>
      <c r="R87" s="133"/>
      <c r="S87" s="9"/>
      <c r="T87" s="9"/>
      <c r="U87" s="129"/>
      <c r="V87" s="129"/>
      <c r="W87" s="129"/>
      <c r="X87" s="130"/>
      <c r="Y87" s="130"/>
      <c r="Z87" s="130"/>
      <c r="AA87" s="130"/>
      <c r="AB87" s="130"/>
      <c r="AC87" s="130"/>
      <c r="AD87" s="130"/>
      <c r="AE87" s="130"/>
      <c r="AF87" s="130"/>
      <c r="AG87" s="130"/>
      <c r="AH87" s="130"/>
      <c r="AI87" s="130"/>
      <c r="AJ87" s="127"/>
      <c r="AK87" s="134"/>
      <c r="AL87" s="128"/>
      <c r="AM87" s="128"/>
      <c r="AN87" s="128"/>
      <c r="AO87" s="128"/>
      <c r="AP87" s="128"/>
      <c r="AQ87" s="128"/>
      <c r="AR87" s="9"/>
      <c r="AS87" s="9"/>
      <c r="AT87" s="9"/>
      <c r="AU87" s="9"/>
      <c r="AV87" s="9"/>
      <c r="AW87" s="9"/>
      <c r="AX87" s="9"/>
      <c r="AY87" s="9"/>
    </row>
    <row r="88" spans="1:51" s="15" customFormat="1" ht="15.75" x14ac:dyDescent="0.5">
      <c r="A88" s="129"/>
      <c r="B88" s="129"/>
      <c r="C88" s="129"/>
      <c r="D88" s="129"/>
      <c r="E88" s="129"/>
      <c r="F88" s="129"/>
      <c r="G88" s="129"/>
      <c r="H88" s="129"/>
      <c r="I88" s="129"/>
      <c r="J88" s="129"/>
      <c r="K88" s="129"/>
      <c r="L88" s="129"/>
      <c r="M88" s="129"/>
      <c r="N88" s="129"/>
      <c r="O88" s="129"/>
      <c r="P88" s="129"/>
      <c r="Q88" s="129"/>
      <c r="R88" s="18"/>
      <c r="S88" s="9"/>
      <c r="T88" s="9"/>
      <c r="U88" s="129"/>
      <c r="V88" s="129"/>
      <c r="W88" s="129"/>
      <c r="X88" s="130"/>
      <c r="Y88" s="130"/>
      <c r="Z88" s="130"/>
      <c r="AA88" s="130"/>
      <c r="AB88" s="130"/>
      <c r="AC88" s="130"/>
      <c r="AD88" s="130"/>
      <c r="AE88" s="130"/>
      <c r="AF88" s="130"/>
      <c r="AG88" s="130"/>
      <c r="AH88" s="130"/>
      <c r="AI88" s="130"/>
      <c r="AJ88" s="130"/>
      <c r="AK88" s="127"/>
      <c r="AL88" s="128"/>
      <c r="AM88" s="128"/>
      <c r="AN88" s="128"/>
      <c r="AO88" s="128"/>
      <c r="AP88" s="128"/>
      <c r="AQ88" s="128"/>
      <c r="AR88" s="9"/>
      <c r="AS88" s="9"/>
      <c r="AT88" s="9"/>
      <c r="AU88" s="9"/>
      <c r="AV88" s="9"/>
      <c r="AW88" s="9"/>
      <c r="AX88" s="9"/>
      <c r="AY88" s="9"/>
    </row>
    <row r="89" spans="1:51" ht="15.75" x14ac:dyDescent="0.5">
      <c r="A89" s="244"/>
      <c r="B89" s="244"/>
      <c r="C89" s="244"/>
      <c r="D89" s="244"/>
      <c r="E89" s="244"/>
      <c r="F89" s="244"/>
      <c r="G89" s="244"/>
      <c r="H89" s="244"/>
      <c r="I89" s="244"/>
      <c r="J89" s="244"/>
      <c r="K89" s="244"/>
      <c r="L89" s="244"/>
      <c r="M89" s="244"/>
      <c r="N89" s="244"/>
      <c r="O89" s="244"/>
      <c r="P89" s="244"/>
      <c r="Q89" s="244"/>
      <c r="R89" s="192"/>
      <c r="S89" s="161"/>
      <c r="T89" s="161"/>
      <c r="U89" s="244"/>
      <c r="V89" s="244"/>
      <c r="W89" s="244"/>
      <c r="X89" s="130"/>
      <c r="Y89" s="130"/>
      <c r="Z89" s="130"/>
      <c r="AA89" s="130"/>
      <c r="AB89" s="130"/>
      <c r="AC89" s="130"/>
      <c r="AD89" s="130"/>
      <c r="AE89" s="130"/>
      <c r="AF89" s="130"/>
      <c r="AG89" s="130"/>
      <c r="AH89" s="130"/>
      <c r="AI89" s="130"/>
      <c r="AJ89" s="130"/>
      <c r="AK89" s="127"/>
      <c r="AL89" s="128"/>
      <c r="AM89" s="128"/>
      <c r="AN89" s="128"/>
      <c r="AO89" s="128"/>
      <c r="AP89" s="128"/>
      <c r="AQ89" s="128"/>
      <c r="AR89" s="9"/>
      <c r="AS89" s="9"/>
      <c r="AT89" s="9"/>
      <c r="AU89" s="161"/>
      <c r="AV89" s="161"/>
      <c r="AW89" s="161"/>
      <c r="AX89" s="161"/>
      <c r="AY89" s="161"/>
    </row>
    <row r="90" spans="1:51" ht="15.75" x14ac:dyDescent="0.5">
      <c r="A90" s="244"/>
      <c r="B90" s="244"/>
      <c r="C90" s="244"/>
      <c r="D90" s="244"/>
      <c r="E90" s="244"/>
      <c r="F90" s="244"/>
      <c r="G90" s="244"/>
      <c r="H90" s="244"/>
      <c r="I90" s="244"/>
      <c r="J90" s="244"/>
      <c r="K90" s="244"/>
      <c r="L90" s="244"/>
      <c r="M90" s="244"/>
      <c r="N90" s="244"/>
      <c r="O90" s="244"/>
      <c r="P90" s="244"/>
      <c r="Q90" s="244"/>
      <c r="R90" s="192"/>
      <c r="S90" s="161"/>
      <c r="T90" s="161"/>
      <c r="U90" s="244"/>
      <c r="V90" s="244"/>
      <c r="W90" s="244"/>
      <c r="X90" s="130"/>
      <c r="Y90" s="130"/>
      <c r="Z90" s="130"/>
      <c r="AA90" s="130"/>
      <c r="AB90" s="130"/>
      <c r="AC90" s="130"/>
      <c r="AD90" s="130"/>
      <c r="AE90" s="130"/>
      <c r="AF90" s="130"/>
      <c r="AG90" s="130"/>
      <c r="AH90" s="130"/>
      <c r="AI90" s="130"/>
      <c r="AJ90" s="130"/>
      <c r="AK90" s="127"/>
      <c r="AL90" s="128"/>
      <c r="AM90" s="128"/>
      <c r="AN90" s="128"/>
      <c r="AO90" s="128"/>
      <c r="AP90" s="128"/>
      <c r="AQ90" s="128"/>
      <c r="AR90" s="9"/>
      <c r="AS90" s="9"/>
      <c r="AT90" s="9"/>
      <c r="AU90" s="161"/>
      <c r="AV90" s="161"/>
      <c r="AW90" s="161"/>
      <c r="AX90" s="161"/>
      <c r="AY90" s="161"/>
    </row>
    <row r="91" spans="1:51" ht="15.75" x14ac:dyDescent="0.5">
      <c r="A91" s="245"/>
      <c r="B91" s="245"/>
      <c r="C91" s="244"/>
      <c r="D91" s="244"/>
      <c r="E91" s="244"/>
      <c r="F91" s="244"/>
      <c r="G91" s="244"/>
      <c r="H91" s="244"/>
      <c r="I91" s="244"/>
      <c r="J91" s="244"/>
      <c r="K91" s="244"/>
      <c r="L91" s="244"/>
      <c r="M91" s="244"/>
      <c r="N91" s="244"/>
      <c r="O91" s="244"/>
      <c r="P91" s="244"/>
      <c r="Q91" s="244"/>
      <c r="R91" s="192"/>
      <c r="S91" s="161"/>
      <c r="T91" s="161"/>
      <c r="U91" s="245"/>
      <c r="V91" s="244"/>
      <c r="W91" s="244"/>
      <c r="X91" s="130"/>
      <c r="Y91" s="130"/>
      <c r="Z91" s="130"/>
      <c r="AA91" s="130"/>
      <c r="AB91" s="130"/>
      <c r="AC91" s="130"/>
      <c r="AD91" s="130"/>
      <c r="AE91" s="130"/>
      <c r="AF91" s="130"/>
      <c r="AG91" s="130"/>
      <c r="AH91" s="130"/>
      <c r="AI91" s="130"/>
      <c r="AJ91" s="130"/>
      <c r="AK91" s="127"/>
      <c r="AL91" s="128"/>
      <c r="AM91" s="128"/>
      <c r="AN91" s="128"/>
      <c r="AO91" s="128"/>
      <c r="AP91" s="128"/>
      <c r="AQ91" s="128"/>
      <c r="AR91" s="9"/>
      <c r="AS91" s="9"/>
      <c r="AT91" s="9"/>
      <c r="AU91" s="161"/>
      <c r="AV91" s="161"/>
      <c r="AW91" s="161"/>
      <c r="AX91" s="161"/>
      <c r="AY91" s="161"/>
    </row>
    <row r="92" spans="1:51" ht="15.75" x14ac:dyDescent="0.5">
      <c r="A92" s="244"/>
      <c r="B92" s="244"/>
      <c r="C92" s="244"/>
      <c r="D92" s="244"/>
      <c r="E92" s="244"/>
      <c r="F92" s="244"/>
      <c r="G92" s="244"/>
      <c r="H92" s="244"/>
      <c r="I92" s="244"/>
      <c r="J92" s="244"/>
      <c r="K92" s="244"/>
      <c r="L92" s="244"/>
      <c r="M92" s="244"/>
      <c r="N92" s="244"/>
      <c r="O92" s="244"/>
      <c r="P92" s="244"/>
      <c r="Q92" s="244"/>
      <c r="R92" s="192"/>
      <c r="S92" s="161"/>
      <c r="T92" s="161"/>
      <c r="U92" s="244"/>
      <c r="V92" s="244"/>
      <c r="W92" s="244"/>
      <c r="X92" s="130"/>
      <c r="Y92" s="130"/>
      <c r="Z92" s="130"/>
      <c r="AA92" s="130"/>
      <c r="AB92" s="130"/>
      <c r="AC92" s="130"/>
      <c r="AD92" s="130"/>
      <c r="AE92" s="130"/>
      <c r="AF92" s="130"/>
      <c r="AG92" s="130"/>
      <c r="AH92" s="130"/>
      <c r="AI92" s="130"/>
      <c r="AJ92" s="130"/>
      <c r="AK92" s="127"/>
      <c r="AL92" s="128"/>
      <c r="AM92" s="128"/>
      <c r="AN92" s="128"/>
      <c r="AO92" s="128"/>
      <c r="AP92" s="128"/>
      <c r="AQ92" s="128"/>
      <c r="AR92" s="9"/>
      <c r="AS92" s="9"/>
      <c r="AT92" s="9"/>
      <c r="AU92" s="161"/>
      <c r="AV92" s="161"/>
      <c r="AW92" s="161"/>
      <c r="AX92" s="161"/>
      <c r="AY92" s="161"/>
    </row>
    <row r="93" spans="1:51" ht="15.75" x14ac:dyDescent="0.5">
      <c r="A93" s="244"/>
      <c r="B93" s="244"/>
      <c r="C93" s="244"/>
      <c r="D93" s="244"/>
      <c r="E93" s="244"/>
      <c r="F93" s="244"/>
      <c r="G93" s="244"/>
      <c r="H93" s="244"/>
      <c r="I93" s="244"/>
      <c r="J93" s="244"/>
      <c r="K93" s="244"/>
      <c r="L93" s="244"/>
      <c r="M93" s="244"/>
      <c r="N93" s="244"/>
      <c r="O93" s="244"/>
      <c r="P93" s="244"/>
      <c r="Q93" s="192"/>
      <c r="R93" s="246"/>
      <c r="S93" s="161"/>
      <c r="T93" s="161"/>
      <c r="U93" s="244"/>
      <c r="V93" s="244"/>
      <c r="W93" s="244"/>
      <c r="X93" s="130"/>
      <c r="Y93" s="130"/>
      <c r="Z93" s="130"/>
      <c r="AA93" s="130"/>
      <c r="AB93" s="130"/>
      <c r="AC93" s="130"/>
      <c r="AD93" s="130"/>
      <c r="AE93" s="130"/>
      <c r="AF93" s="130"/>
      <c r="AG93" s="130"/>
      <c r="AH93" s="130"/>
      <c r="AI93" s="130"/>
      <c r="AJ93" s="127"/>
      <c r="AK93" s="134"/>
      <c r="AL93" s="128"/>
      <c r="AM93" s="128"/>
      <c r="AN93" s="128"/>
      <c r="AO93" s="128"/>
      <c r="AP93" s="128"/>
      <c r="AQ93" s="128"/>
      <c r="AR93" s="9"/>
      <c r="AS93" s="9"/>
      <c r="AT93" s="9"/>
      <c r="AU93" s="161"/>
      <c r="AV93" s="161"/>
      <c r="AW93" s="161"/>
      <c r="AX93" s="161"/>
      <c r="AY93" s="161"/>
    </row>
    <row r="94" spans="1:51" ht="15.75" x14ac:dyDescent="0.5">
      <c r="A94" s="244"/>
      <c r="B94" s="244"/>
      <c r="C94" s="244"/>
      <c r="D94" s="244"/>
      <c r="E94" s="244"/>
      <c r="F94" s="244"/>
      <c r="G94" s="244"/>
      <c r="H94" s="244"/>
      <c r="I94" s="244"/>
      <c r="J94" s="244"/>
      <c r="K94" s="244"/>
      <c r="L94" s="244"/>
      <c r="M94" s="244"/>
      <c r="N94" s="244"/>
      <c r="O94" s="244"/>
      <c r="P94" s="244"/>
      <c r="Q94" s="244"/>
      <c r="R94" s="192"/>
      <c r="S94" s="161"/>
      <c r="T94" s="161"/>
      <c r="U94" s="244"/>
      <c r="V94" s="244"/>
      <c r="W94" s="244"/>
      <c r="X94" s="130"/>
      <c r="Y94" s="130"/>
      <c r="Z94" s="130"/>
      <c r="AA94" s="130"/>
      <c r="AB94" s="130"/>
      <c r="AC94" s="130"/>
      <c r="AD94" s="130"/>
      <c r="AE94" s="130"/>
      <c r="AF94" s="130"/>
      <c r="AG94" s="130"/>
      <c r="AH94" s="130"/>
      <c r="AI94" s="130"/>
      <c r="AJ94" s="130"/>
      <c r="AK94" s="127"/>
      <c r="AL94" s="128"/>
      <c r="AM94" s="128"/>
      <c r="AN94" s="128"/>
      <c r="AO94" s="128"/>
      <c r="AP94" s="128"/>
      <c r="AQ94" s="128"/>
      <c r="AR94" s="9"/>
      <c r="AS94" s="9"/>
      <c r="AT94" s="9"/>
      <c r="AU94" s="161"/>
      <c r="AV94" s="161"/>
      <c r="AW94" s="161"/>
      <c r="AX94" s="161"/>
      <c r="AY94" s="161"/>
    </row>
    <row r="95" spans="1:51" ht="15.75" x14ac:dyDescent="0.5">
      <c r="A95" s="244"/>
      <c r="B95" s="244"/>
      <c r="C95" s="244"/>
      <c r="D95" s="244"/>
      <c r="E95" s="244"/>
      <c r="F95" s="244"/>
      <c r="G95" s="244"/>
      <c r="H95" s="244"/>
      <c r="I95" s="244"/>
      <c r="J95" s="244"/>
      <c r="K95" s="244"/>
      <c r="L95" s="244"/>
      <c r="M95" s="244"/>
      <c r="N95" s="244"/>
      <c r="O95" s="244"/>
      <c r="P95" s="244"/>
      <c r="Q95" s="244"/>
      <c r="R95" s="192"/>
      <c r="S95" s="161"/>
      <c r="T95" s="161"/>
      <c r="U95" s="244"/>
      <c r="V95" s="244"/>
      <c r="W95" s="244"/>
      <c r="X95" s="130"/>
      <c r="Y95" s="130"/>
      <c r="Z95" s="130"/>
      <c r="AA95" s="130"/>
      <c r="AB95" s="130"/>
      <c r="AC95" s="130"/>
      <c r="AD95" s="130"/>
      <c r="AE95" s="130"/>
      <c r="AF95" s="130"/>
      <c r="AG95" s="130"/>
      <c r="AH95" s="130"/>
      <c r="AI95" s="130"/>
      <c r="AJ95" s="130"/>
      <c r="AK95" s="127"/>
      <c r="AL95" s="128"/>
      <c r="AM95" s="128"/>
      <c r="AN95" s="128"/>
      <c r="AO95" s="128"/>
      <c r="AP95" s="128"/>
      <c r="AQ95" s="128"/>
      <c r="AR95" s="9"/>
      <c r="AS95" s="9"/>
      <c r="AT95" s="9"/>
      <c r="AU95" s="161"/>
      <c r="AV95" s="161"/>
      <c r="AW95" s="161"/>
      <c r="AX95" s="161"/>
      <c r="AY95" s="161"/>
    </row>
    <row r="96" spans="1:51" ht="15.75" x14ac:dyDescent="0.5">
      <c r="A96" s="244"/>
      <c r="B96" s="244"/>
      <c r="C96" s="244"/>
      <c r="D96" s="244"/>
      <c r="E96" s="244"/>
      <c r="F96" s="244"/>
      <c r="G96" s="244"/>
      <c r="H96" s="244"/>
      <c r="I96" s="244"/>
      <c r="J96" s="244"/>
      <c r="K96" s="244"/>
      <c r="L96" s="244"/>
      <c r="M96" s="244"/>
      <c r="N96" s="244"/>
      <c r="O96" s="244"/>
      <c r="P96" s="244"/>
      <c r="Q96" s="244"/>
      <c r="R96" s="192"/>
      <c r="S96" s="161"/>
      <c r="T96" s="161"/>
      <c r="U96" s="244"/>
      <c r="V96" s="244"/>
      <c r="W96" s="244"/>
      <c r="X96" s="130"/>
      <c r="Y96" s="130"/>
      <c r="Z96" s="130"/>
      <c r="AA96" s="130"/>
      <c r="AB96" s="130"/>
      <c r="AC96" s="130"/>
      <c r="AD96" s="130"/>
      <c r="AE96" s="130"/>
      <c r="AF96" s="130"/>
      <c r="AG96" s="130"/>
      <c r="AH96" s="130"/>
      <c r="AI96" s="130"/>
      <c r="AJ96" s="130"/>
      <c r="AK96" s="127"/>
      <c r="AL96" s="128"/>
      <c r="AM96" s="128"/>
      <c r="AN96" s="128"/>
      <c r="AO96" s="128"/>
      <c r="AP96" s="128"/>
      <c r="AQ96" s="128"/>
      <c r="AR96" s="9"/>
      <c r="AS96" s="9"/>
      <c r="AT96" s="9"/>
      <c r="AU96" s="161"/>
      <c r="AV96" s="161"/>
      <c r="AW96" s="161"/>
      <c r="AX96" s="161"/>
      <c r="AY96" s="161"/>
    </row>
    <row r="97" spans="1:51" ht="15.75" x14ac:dyDescent="0.5">
      <c r="A97" s="245"/>
      <c r="B97" s="245"/>
      <c r="C97" s="244"/>
      <c r="D97" s="244"/>
      <c r="E97" s="244"/>
      <c r="F97" s="244"/>
      <c r="G97" s="244"/>
      <c r="H97" s="244"/>
      <c r="I97" s="244"/>
      <c r="J97" s="244"/>
      <c r="K97" s="244"/>
      <c r="L97" s="244"/>
      <c r="M97" s="244"/>
      <c r="N97" s="244"/>
      <c r="O97" s="244"/>
      <c r="P97" s="244"/>
      <c r="Q97" s="244"/>
      <c r="R97" s="192"/>
      <c r="S97" s="161"/>
      <c r="T97" s="161"/>
      <c r="U97" s="245"/>
      <c r="V97" s="244"/>
      <c r="W97" s="244"/>
      <c r="X97" s="130"/>
      <c r="Y97" s="130"/>
      <c r="Z97" s="130"/>
      <c r="AA97" s="130"/>
      <c r="AB97" s="130"/>
      <c r="AC97" s="130"/>
      <c r="AD97" s="130"/>
      <c r="AE97" s="130"/>
      <c r="AF97" s="130"/>
      <c r="AG97" s="130"/>
      <c r="AH97" s="130"/>
      <c r="AI97" s="130"/>
      <c r="AJ97" s="130"/>
      <c r="AK97" s="127"/>
      <c r="AL97" s="128"/>
      <c r="AM97" s="128"/>
      <c r="AN97" s="128"/>
      <c r="AO97" s="128"/>
      <c r="AP97" s="128"/>
      <c r="AQ97" s="128"/>
      <c r="AR97" s="9"/>
      <c r="AS97" s="9"/>
      <c r="AT97" s="9"/>
      <c r="AU97" s="161"/>
      <c r="AV97" s="161"/>
      <c r="AW97" s="161"/>
      <c r="AX97" s="161"/>
      <c r="AY97" s="161"/>
    </row>
    <row r="98" spans="1:51" ht="15.75" x14ac:dyDescent="0.5">
      <c r="A98" s="244"/>
      <c r="B98" s="244"/>
      <c r="C98" s="244"/>
      <c r="D98" s="244"/>
      <c r="E98" s="244"/>
      <c r="F98" s="244"/>
      <c r="G98" s="244"/>
      <c r="H98" s="244"/>
      <c r="I98" s="244"/>
      <c r="J98" s="244"/>
      <c r="K98" s="244"/>
      <c r="L98" s="244"/>
      <c r="M98" s="244"/>
      <c r="N98" s="244"/>
      <c r="O98" s="244"/>
      <c r="P98" s="244"/>
      <c r="Q98" s="244"/>
      <c r="R98" s="192"/>
      <c r="S98" s="161"/>
      <c r="T98" s="161"/>
      <c r="U98" s="244"/>
      <c r="V98" s="244"/>
      <c r="W98" s="244"/>
      <c r="X98" s="130"/>
      <c r="Y98" s="130"/>
      <c r="Z98" s="130"/>
      <c r="AA98" s="130"/>
      <c r="AB98" s="130"/>
      <c r="AC98" s="130"/>
      <c r="AD98" s="130"/>
      <c r="AE98" s="130"/>
      <c r="AF98" s="130"/>
      <c r="AG98" s="130"/>
      <c r="AH98" s="130"/>
      <c r="AI98" s="130"/>
      <c r="AJ98" s="130"/>
      <c r="AK98" s="127"/>
      <c r="AL98" s="128"/>
      <c r="AM98" s="128"/>
      <c r="AN98" s="128"/>
      <c r="AO98" s="128"/>
      <c r="AP98" s="128"/>
      <c r="AQ98" s="128"/>
      <c r="AR98" s="9"/>
      <c r="AS98" s="9"/>
      <c r="AT98" s="9"/>
      <c r="AU98" s="161"/>
      <c r="AV98" s="161"/>
      <c r="AW98" s="161"/>
      <c r="AX98" s="161"/>
      <c r="AY98" s="161"/>
    </row>
    <row r="99" spans="1:51" ht="15.75" x14ac:dyDescent="0.5">
      <c r="A99" s="244"/>
      <c r="B99" s="244"/>
      <c r="C99" s="244"/>
      <c r="D99" s="244"/>
      <c r="E99" s="244"/>
      <c r="F99" s="244"/>
      <c r="G99" s="244"/>
      <c r="H99" s="244"/>
      <c r="I99" s="244"/>
      <c r="J99" s="244"/>
      <c r="K99" s="244"/>
      <c r="L99" s="244"/>
      <c r="M99" s="244"/>
      <c r="N99" s="244"/>
      <c r="O99" s="244"/>
      <c r="P99" s="244"/>
      <c r="Q99" s="192"/>
      <c r="R99" s="246"/>
      <c r="S99" s="161"/>
      <c r="T99" s="161"/>
      <c r="U99" s="244"/>
      <c r="V99" s="244"/>
      <c r="W99" s="244"/>
      <c r="X99" s="130"/>
      <c r="Y99" s="130"/>
      <c r="Z99" s="130"/>
      <c r="AA99" s="130"/>
      <c r="AB99" s="130"/>
      <c r="AC99" s="130"/>
      <c r="AD99" s="130"/>
      <c r="AE99" s="130"/>
      <c r="AF99" s="130"/>
      <c r="AG99" s="130"/>
      <c r="AH99" s="130"/>
      <c r="AI99" s="130"/>
      <c r="AJ99" s="127"/>
      <c r="AK99" s="134"/>
      <c r="AL99" s="128"/>
      <c r="AM99" s="128"/>
      <c r="AN99" s="128"/>
      <c r="AO99" s="128"/>
      <c r="AP99" s="128"/>
      <c r="AQ99" s="128"/>
      <c r="AR99" s="9"/>
      <c r="AS99" s="9"/>
      <c r="AT99" s="9"/>
      <c r="AU99" s="161"/>
      <c r="AV99" s="161"/>
      <c r="AW99" s="161"/>
      <c r="AX99" s="161"/>
      <c r="AY99" s="161"/>
    </row>
    <row r="100" spans="1:51" ht="15.75" x14ac:dyDescent="0.5">
      <c r="A100" s="244"/>
      <c r="B100" s="244"/>
      <c r="C100" s="244"/>
      <c r="D100" s="244"/>
      <c r="E100" s="244"/>
      <c r="F100" s="244"/>
      <c r="G100" s="244"/>
      <c r="H100" s="244"/>
      <c r="I100" s="244"/>
      <c r="J100" s="244"/>
      <c r="K100" s="244"/>
      <c r="L100" s="244"/>
      <c r="M100" s="244"/>
      <c r="N100" s="244"/>
      <c r="O100" s="244"/>
      <c r="P100" s="244"/>
      <c r="Q100" s="244"/>
      <c r="R100" s="192"/>
      <c r="S100" s="161"/>
      <c r="T100" s="161"/>
      <c r="U100" s="244"/>
      <c r="V100" s="244"/>
      <c r="W100" s="244"/>
      <c r="X100" s="130"/>
      <c r="Y100" s="130"/>
      <c r="Z100" s="130"/>
      <c r="AA100" s="130"/>
      <c r="AB100" s="130"/>
      <c r="AC100" s="130"/>
      <c r="AD100" s="130"/>
      <c r="AE100" s="130"/>
      <c r="AF100" s="130"/>
      <c r="AG100" s="130"/>
      <c r="AH100" s="130"/>
      <c r="AI100" s="130"/>
      <c r="AJ100" s="130"/>
      <c r="AK100" s="127"/>
      <c r="AL100" s="128"/>
      <c r="AM100" s="128"/>
      <c r="AN100" s="128"/>
      <c r="AO100" s="128"/>
      <c r="AP100" s="128"/>
      <c r="AQ100" s="128"/>
      <c r="AR100" s="9"/>
      <c r="AS100" s="9"/>
      <c r="AT100" s="9"/>
      <c r="AU100" s="161"/>
      <c r="AV100" s="161"/>
      <c r="AW100" s="161"/>
      <c r="AX100" s="161"/>
      <c r="AY100" s="161"/>
    </row>
    <row r="101" spans="1:51" ht="15.75" x14ac:dyDescent="0.5">
      <c r="A101" s="244"/>
      <c r="B101" s="244"/>
      <c r="C101" s="244"/>
      <c r="D101" s="244"/>
      <c r="E101" s="244"/>
      <c r="F101" s="244"/>
      <c r="G101" s="244"/>
      <c r="H101" s="244"/>
      <c r="I101" s="244"/>
      <c r="J101" s="244"/>
      <c r="K101" s="244"/>
      <c r="L101" s="244"/>
      <c r="M101" s="244"/>
      <c r="N101" s="244"/>
      <c r="O101" s="244"/>
      <c r="P101" s="244"/>
      <c r="Q101" s="244"/>
      <c r="R101" s="192"/>
      <c r="S101" s="161"/>
      <c r="T101" s="161"/>
      <c r="U101" s="244"/>
      <c r="V101" s="244"/>
      <c r="W101" s="244"/>
      <c r="X101" s="130"/>
      <c r="Y101" s="130"/>
      <c r="Z101" s="130"/>
      <c r="AA101" s="130"/>
      <c r="AB101" s="130"/>
      <c r="AC101" s="130"/>
      <c r="AD101" s="130"/>
      <c r="AE101" s="130"/>
      <c r="AF101" s="130"/>
      <c r="AG101" s="130"/>
      <c r="AH101" s="130"/>
      <c r="AI101" s="130"/>
      <c r="AJ101" s="130"/>
      <c r="AK101" s="127"/>
      <c r="AL101" s="128"/>
      <c r="AM101" s="128"/>
      <c r="AN101" s="128"/>
      <c r="AO101" s="128"/>
      <c r="AP101" s="128"/>
      <c r="AQ101" s="128"/>
      <c r="AR101" s="9"/>
      <c r="AS101" s="9"/>
      <c r="AT101" s="9"/>
      <c r="AU101" s="161"/>
      <c r="AV101" s="161"/>
      <c r="AW101" s="161"/>
      <c r="AX101" s="161"/>
      <c r="AY101" s="161"/>
    </row>
    <row r="102" spans="1:51" ht="15.75" x14ac:dyDescent="0.5">
      <c r="A102" s="244"/>
      <c r="B102" s="244"/>
      <c r="C102" s="244"/>
      <c r="D102" s="244"/>
      <c r="E102" s="244"/>
      <c r="F102" s="244"/>
      <c r="G102" s="244"/>
      <c r="H102" s="244"/>
      <c r="I102" s="244"/>
      <c r="J102" s="244"/>
      <c r="K102" s="244"/>
      <c r="L102" s="244"/>
      <c r="M102" s="244"/>
      <c r="N102" s="244"/>
      <c r="O102" s="244"/>
      <c r="P102" s="244"/>
      <c r="Q102" s="244"/>
      <c r="R102" s="192"/>
      <c r="S102" s="161"/>
      <c r="T102" s="161"/>
      <c r="U102" s="244"/>
      <c r="V102" s="244"/>
      <c r="W102" s="244"/>
      <c r="X102" s="130"/>
      <c r="Y102" s="130"/>
      <c r="Z102" s="130"/>
      <c r="AA102" s="130"/>
      <c r="AB102" s="130"/>
      <c r="AC102" s="130"/>
      <c r="AD102" s="130"/>
      <c r="AE102" s="130"/>
      <c r="AF102" s="130"/>
      <c r="AG102" s="130"/>
      <c r="AH102" s="130"/>
      <c r="AI102" s="130"/>
      <c r="AJ102" s="130"/>
      <c r="AK102" s="127"/>
      <c r="AL102" s="128"/>
      <c r="AM102" s="128"/>
      <c r="AN102" s="128"/>
      <c r="AO102" s="128"/>
      <c r="AP102" s="128"/>
      <c r="AQ102" s="128"/>
      <c r="AR102" s="9"/>
      <c r="AS102" s="9"/>
      <c r="AT102" s="9"/>
      <c r="AU102" s="161"/>
      <c r="AV102" s="161"/>
      <c r="AW102" s="161"/>
      <c r="AX102" s="161"/>
      <c r="AY102" s="161"/>
    </row>
    <row r="103" spans="1:51" ht="15.75" x14ac:dyDescent="0.5">
      <c r="A103" s="245"/>
      <c r="B103" s="245"/>
      <c r="C103" s="244"/>
      <c r="D103" s="244"/>
      <c r="E103" s="244"/>
      <c r="F103" s="244"/>
      <c r="G103" s="244"/>
      <c r="H103" s="244"/>
      <c r="I103" s="244"/>
      <c r="J103" s="244"/>
      <c r="K103" s="244"/>
      <c r="L103" s="244"/>
      <c r="M103" s="244"/>
      <c r="N103" s="244"/>
      <c r="O103" s="244"/>
      <c r="P103" s="244"/>
      <c r="Q103" s="244"/>
      <c r="R103" s="192"/>
      <c r="S103" s="161"/>
      <c r="T103" s="161"/>
      <c r="U103" s="245"/>
      <c r="V103" s="244"/>
      <c r="W103" s="244"/>
      <c r="X103" s="130"/>
      <c r="Y103" s="130"/>
      <c r="Z103" s="130"/>
      <c r="AA103" s="130"/>
      <c r="AB103" s="130"/>
      <c r="AC103" s="130"/>
      <c r="AD103" s="130"/>
      <c r="AE103" s="130"/>
      <c r="AF103" s="130"/>
      <c r="AG103" s="130"/>
      <c r="AH103" s="130"/>
      <c r="AI103" s="130"/>
      <c r="AJ103" s="130"/>
      <c r="AK103" s="127"/>
      <c r="AL103" s="128"/>
      <c r="AM103" s="128"/>
      <c r="AN103" s="128"/>
      <c r="AO103" s="128"/>
      <c r="AP103" s="128"/>
      <c r="AQ103" s="128"/>
      <c r="AR103" s="9"/>
      <c r="AS103" s="9"/>
      <c r="AT103" s="9"/>
      <c r="AU103" s="161"/>
      <c r="AV103" s="161"/>
      <c r="AW103" s="161"/>
      <c r="AX103" s="161"/>
      <c r="AY103" s="161"/>
    </row>
    <row r="104" spans="1:51" ht="15.75" x14ac:dyDescent="0.5">
      <c r="A104" s="244"/>
      <c r="B104" s="244"/>
      <c r="C104" s="244"/>
      <c r="D104" s="244"/>
      <c r="E104" s="244"/>
      <c r="F104" s="244"/>
      <c r="G104" s="244"/>
      <c r="H104" s="244"/>
      <c r="I104" s="244"/>
      <c r="J104" s="244"/>
      <c r="K104" s="244"/>
      <c r="L104" s="244"/>
      <c r="M104" s="244"/>
      <c r="N104" s="244"/>
      <c r="O104" s="244"/>
      <c r="P104" s="244"/>
      <c r="Q104" s="244"/>
      <c r="R104" s="192"/>
      <c r="S104" s="161"/>
      <c r="T104" s="161"/>
      <c r="U104" s="244"/>
      <c r="V104" s="244"/>
      <c r="W104" s="244"/>
      <c r="X104" s="130"/>
      <c r="Y104" s="130"/>
      <c r="Z104" s="130"/>
      <c r="AA104" s="130"/>
      <c r="AB104" s="130"/>
      <c r="AC104" s="130"/>
      <c r="AD104" s="130"/>
      <c r="AE104" s="130"/>
      <c r="AF104" s="130"/>
      <c r="AG104" s="130"/>
      <c r="AH104" s="130"/>
      <c r="AI104" s="130"/>
      <c r="AJ104" s="130"/>
      <c r="AK104" s="127"/>
      <c r="AL104" s="128"/>
      <c r="AM104" s="128"/>
      <c r="AN104" s="128"/>
      <c r="AO104" s="128"/>
      <c r="AP104" s="128"/>
      <c r="AQ104" s="128"/>
      <c r="AR104" s="9"/>
      <c r="AS104" s="9"/>
      <c r="AT104" s="9"/>
      <c r="AU104" s="161"/>
      <c r="AV104" s="161"/>
      <c r="AW104" s="161"/>
      <c r="AX104" s="161"/>
      <c r="AY104" s="161"/>
    </row>
    <row r="105" spans="1:51" ht="15.75" x14ac:dyDescent="0.5">
      <c r="A105" s="244"/>
      <c r="B105" s="244"/>
      <c r="C105" s="244"/>
      <c r="D105" s="244"/>
      <c r="E105" s="244"/>
      <c r="F105" s="244"/>
      <c r="G105" s="244"/>
      <c r="H105" s="244"/>
      <c r="I105" s="244"/>
      <c r="J105" s="244"/>
      <c r="K105" s="244"/>
      <c r="L105" s="244"/>
      <c r="M105" s="244"/>
      <c r="N105" s="244"/>
      <c r="O105" s="244"/>
      <c r="P105" s="244"/>
      <c r="Q105" s="192"/>
      <c r="R105" s="246"/>
      <c r="S105" s="161"/>
      <c r="T105" s="161"/>
      <c r="U105" s="244"/>
      <c r="V105" s="244"/>
      <c r="W105" s="244"/>
      <c r="X105" s="130"/>
      <c r="Y105" s="130"/>
      <c r="Z105" s="130"/>
      <c r="AA105" s="130"/>
      <c r="AB105" s="130"/>
      <c r="AC105" s="130"/>
      <c r="AD105" s="130"/>
      <c r="AE105" s="130"/>
      <c r="AF105" s="130"/>
      <c r="AG105" s="130"/>
      <c r="AH105" s="130"/>
      <c r="AI105" s="130"/>
      <c r="AJ105" s="127"/>
      <c r="AK105" s="134"/>
      <c r="AL105" s="128"/>
      <c r="AM105" s="128"/>
      <c r="AN105" s="128"/>
      <c r="AO105" s="128"/>
      <c r="AP105" s="128"/>
      <c r="AQ105" s="128"/>
      <c r="AR105" s="9"/>
      <c r="AS105" s="9"/>
      <c r="AT105" s="9"/>
      <c r="AU105" s="161"/>
      <c r="AV105" s="161"/>
      <c r="AW105" s="161"/>
      <c r="AX105" s="161"/>
      <c r="AY105" s="161"/>
    </row>
    <row r="106" spans="1:51" ht="15.75" x14ac:dyDescent="0.5">
      <c r="A106" s="244"/>
      <c r="B106" s="244"/>
      <c r="C106" s="244"/>
      <c r="D106" s="244"/>
      <c r="E106" s="244"/>
      <c r="F106" s="244"/>
      <c r="G106" s="244"/>
      <c r="H106" s="244"/>
      <c r="I106" s="244"/>
      <c r="J106" s="244"/>
      <c r="K106" s="244"/>
      <c r="L106" s="244"/>
      <c r="M106" s="244"/>
      <c r="N106" s="244"/>
      <c r="O106" s="244"/>
      <c r="P106" s="244"/>
      <c r="Q106" s="244"/>
      <c r="R106" s="192"/>
      <c r="S106" s="161"/>
      <c r="T106" s="161"/>
      <c r="U106" s="244"/>
      <c r="V106" s="244"/>
      <c r="W106" s="244"/>
      <c r="X106" s="130"/>
      <c r="Y106" s="130"/>
      <c r="Z106" s="130"/>
      <c r="AA106" s="130"/>
      <c r="AB106" s="130"/>
      <c r="AC106" s="130"/>
      <c r="AD106" s="130"/>
      <c r="AE106" s="130"/>
      <c r="AF106" s="130"/>
      <c r="AG106" s="130"/>
      <c r="AH106" s="130"/>
      <c r="AI106" s="130"/>
      <c r="AJ106" s="130"/>
      <c r="AK106" s="127"/>
      <c r="AL106" s="128"/>
      <c r="AM106" s="128"/>
      <c r="AN106" s="128"/>
      <c r="AO106" s="128"/>
      <c r="AP106" s="128"/>
      <c r="AQ106" s="128"/>
      <c r="AR106" s="9"/>
      <c r="AS106" s="9"/>
      <c r="AT106" s="9"/>
      <c r="AU106" s="161"/>
      <c r="AV106" s="161"/>
      <c r="AW106" s="161"/>
      <c r="AX106" s="161"/>
      <c r="AY106" s="161"/>
    </row>
    <row r="107" spans="1:51" ht="15.75" x14ac:dyDescent="0.5">
      <c r="A107" s="244"/>
      <c r="B107" s="244"/>
      <c r="C107" s="244"/>
      <c r="D107" s="244"/>
      <c r="E107" s="244"/>
      <c r="F107" s="244"/>
      <c r="G107" s="244"/>
      <c r="H107" s="244"/>
      <c r="I107" s="244"/>
      <c r="J107" s="244"/>
      <c r="K107" s="244"/>
      <c r="L107" s="244"/>
      <c r="M107" s="244"/>
      <c r="N107" s="244"/>
      <c r="O107" s="244"/>
      <c r="P107" s="244"/>
      <c r="Q107" s="244"/>
      <c r="R107" s="192"/>
      <c r="S107" s="161"/>
      <c r="T107" s="161"/>
      <c r="U107" s="244"/>
      <c r="V107" s="244"/>
      <c r="W107" s="244"/>
      <c r="X107" s="130"/>
      <c r="Y107" s="130"/>
      <c r="Z107" s="130"/>
      <c r="AA107" s="130"/>
      <c r="AB107" s="130"/>
      <c r="AC107" s="130"/>
      <c r="AD107" s="130"/>
      <c r="AE107" s="130"/>
      <c r="AF107" s="130"/>
      <c r="AG107" s="130"/>
      <c r="AH107" s="130"/>
      <c r="AI107" s="130"/>
      <c r="AJ107" s="130"/>
      <c r="AK107" s="127"/>
      <c r="AL107" s="128"/>
      <c r="AM107" s="128"/>
      <c r="AN107" s="128"/>
      <c r="AO107" s="128"/>
      <c r="AP107" s="128"/>
      <c r="AQ107" s="128"/>
      <c r="AR107" s="9"/>
      <c r="AS107" s="9"/>
      <c r="AT107" s="9"/>
      <c r="AU107" s="161"/>
      <c r="AV107" s="161"/>
      <c r="AW107" s="161"/>
      <c r="AX107" s="161"/>
      <c r="AY107" s="161"/>
    </row>
    <row r="108" spans="1:51" ht="15.75" x14ac:dyDescent="0.5">
      <c r="A108" s="244"/>
      <c r="B108" s="244"/>
      <c r="C108" s="244"/>
      <c r="D108" s="244"/>
      <c r="E108" s="244"/>
      <c r="F108" s="244"/>
      <c r="G108" s="244"/>
      <c r="H108" s="244"/>
      <c r="I108" s="244"/>
      <c r="J108" s="244"/>
      <c r="K108" s="244"/>
      <c r="L108" s="244"/>
      <c r="M108" s="244"/>
      <c r="N108" s="244"/>
      <c r="O108" s="244"/>
      <c r="P108" s="244"/>
      <c r="Q108" s="244"/>
      <c r="R108" s="192"/>
      <c r="S108" s="161"/>
      <c r="T108" s="161"/>
      <c r="U108" s="244"/>
      <c r="V108" s="244"/>
      <c r="W108" s="244"/>
      <c r="X108" s="130"/>
      <c r="Y108" s="130"/>
      <c r="Z108" s="130"/>
      <c r="AA108" s="130"/>
      <c r="AB108" s="130"/>
      <c r="AC108" s="130"/>
      <c r="AD108" s="130"/>
      <c r="AE108" s="130"/>
      <c r="AF108" s="130"/>
      <c r="AG108" s="130"/>
      <c r="AH108" s="130"/>
      <c r="AI108" s="130"/>
      <c r="AJ108" s="130"/>
      <c r="AK108" s="127"/>
      <c r="AL108" s="128"/>
      <c r="AM108" s="128"/>
      <c r="AN108" s="128"/>
      <c r="AO108" s="128"/>
      <c r="AP108" s="128"/>
      <c r="AQ108" s="128"/>
      <c r="AR108" s="9"/>
      <c r="AS108" s="9"/>
      <c r="AT108" s="9"/>
      <c r="AU108" s="161"/>
      <c r="AV108" s="161"/>
      <c r="AW108" s="161"/>
      <c r="AX108" s="161"/>
      <c r="AY108" s="161"/>
    </row>
    <row r="109" spans="1:51" ht="15.75" x14ac:dyDescent="0.5">
      <c r="A109" s="245"/>
      <c r="B109" s="245"/>
      <c r="C109" s="244"/>
      <c r="D109" s="244"/>
      <c r="E109" s="244"/>
      <c r="F109" s="244"/>
      <c r="G109" s="244"/>
      <c r="H109" s="244"/>
      <c r="I109" s="244"/>
      <c r="J109" s="244"/>
      <c r="K109" s="244"/>
      <c r="L109" s="244"/>
      <c r="M109" s="244"/>
      <c r="N109" s="244"/>
      <c r="O109" s="244"/>
      <c r="P109" s="244"/>
      <c r="Q109" s="244"/>
      <c r="R109" s="192"/>
      <c r="S109" s="161"/>
      <c r="T109" s="161"/>
      <c r="U109" s="245"/>
      <c r="V109" s="244"/>
      <c r="W109" s="244"/>
      <c r="X109" s="130"/>
      <c r="Y109" s="130"/>
      <c r="Z109" s="130"/>
      <c r="AA109" s="130"/>
      <c r="AB109" s="130"/>
      <c r="AC109" s="130"/>
      <c r="AD109" s="130"/>
      <c r="AE109" s="130"/>
      <c r="AF109" s="130"/>
      <c r="AG109" s="130"/>
      <c r="AH109" s="130"/>
      <c r="AI109" s="130"/>
      <c r="AJ109" s="130"/>
      <c r="AK109" s="127"/>
      <c r="AL109" s="128"/>
      <c r="AM109" s="128"/>
      <c r="AN109" s="128"/>
      <c r="AO109" s="128"/>
      <c r="AP109" s="128"/>
      <c r="AQ109" s="128"/>
      <c r="AR109" s="9"/>
      <c r="AS109" s="9"/>
      <c r="AT109" s="9"/>
      <c r="AU109" s="161"/>
      <c r="AV109" s="161"/>
      <c r="AW109" s="161"/>
      <c r="AX109" s="161"/>
      <c r="AY109" s="161"/>
    </row>
    <row r="110" spans="1:51" ht="15.75" x14ac:dyDescent="0.5">
      <c r="A110" s="244"/>
      <c r="B110" s="244"/>
      <c r="C110" s="244"/>
      <c r="D110" s="244"/>
      <c r="E110" s="244"/>
      <c r="F110" s="244"/>
      <c r="G110" s="244"/>
      <c r="H110" s="244"/>
      <c r="I110" s="244"/>
      <c r="J110" s="244"/>
      <c r="K110" s="244"/>
      <c r="L110" s="244"/>
      <c r="M110" s="244"/>
      <c r="N110" s="244"/>
      <c r="O110" s="244"/>
      <c r="P110" s="244"/>
      <c r="Q110" s="244"/>
      <c r="R110" s="192"/>
      <c r="S110" s="161"/>
      <c r="T110" s="161"/>
      <c r="U110" s="244"/>
      <c r="V110" s="244"/>
      <c r="W110" s="244"/>
      <c r="X110" s="130"/>
      <c r="Y110" s="130"/>
      <c r="Z110" s="130"/>
      <c r="AA110" s="130"/>
      <c r="AB110" s="130"/>
      <c r="AC110" s="130"/>
      <c r="AD110" s="130"/>
      <c r="AE110" s="130"/>
      <c r="AF110" s="130"/>
      <c r="AG110" s="130"/>
      <c r="AH110" s="130"/>
      <c r="AI110" s="130"/>
      <c r="AJ110" s="130"/>
      <c r="AK110" s="127"/>
      <c r="AL110" s="128"/>
      <c r="AM110" s="128"/>
      <c r="AN110" s="128"/>
      <c r="AO110" s="128"/>
      <c r="AP110" s="128"/>
      <c r="AQ110" s="128"/>
      <c r="AR110" s="9"/>
      <c r="AS110" s="9"/>
      <c r="AT110" s="9"/>
      <c r="AU110" s="161"/>
      <c r="AV110" s="161"/>
      <c r="AW110" s="161"/>
      <c r="AX110" s="161"/>
      <c r="AY110" s="161"/>
    </row>
    <row r="111" spans="1:51" ht="15.75" x14ac:dyDescent="0.5">
      <c r="A111" s="244"/>
      <c r="B111" s="244"/>
      <c r="C111" s="244"/>
      <c r="D111" s="244"/>
      <c r="E111" s="244"/>
      <c r="F111" s="244"/>
      <c r="G111" s="244"/>
      <c r="H111" s="244"/>
      <c r="I111" s="244"/>
      <c r="J111" s="244"/>
      <c r="K111" s="244"/>
      <c r="L111" s="244"/>
      <c r="M111" s="244"/>
      <c r="N111" s="244"/>
      <c r="O111" s="244"/>
      <c r="P111" s="244"/>
      <c r="Q111" s="192"/>
      <c r="R111" s="246"/>
      <c r="S111" s="161"/>
      <c r="T111" s="161"/>
      <c r="U111" s="244"/>
      <c r="V111" s="244"/>
      <c r="W111" s="244"/>
      <c r="X111" s="130"/>
      <c r="Y111" s="130"/>
      <c r="Z111" s="130"/>
      <c r="AA111" s="130"/>
      <c r="AB111" s="130"/>
      <c r="AC111" s="130"/>
      <c r="AD111" s="130"/>
      <c r="AE111" s="130"/>
      <c r="AF111" s="130"/>
      <c r="AG111" s="130"/>
      <c r="AH111" s="130"/>
      <c r="AI111" s="130"/>
      <c r="AJ111" s="127"/>
      <c r="AK111" s="134"/>
      <c r="AL111" s="128"/>
      <c r="AM111" s="128"/>
      <c r="AN111" s="128"/>
      <c r="AO111" s="128"/>
      <c r="AP111" s="128"/>
      <c r="AQ111" s="128"/>
      <c r="AR111" s="9"/>
      <c r="AS111" s="9"/>
      <c r="AT111" s="9"/>
      <c r="AU111" s="161"/>
      <c r="AV111" s="161"/>
      <c r="AW111" s="161"/>
      <c r="AX111" s="161"/>
      <c r="AY111" s="161"/>
    </row>
    <row r="112" spans="1:51" ht="15.75" x14ac:dyDescent="0.5">
      <c r="A112" s="244"/>
      <c r="B112" s="244"/>
      <c r="C112" s="244"/>
      <c r="D112" s="244"/>
      <c r="E112" s="244"/>
      <c r="F112" s="244"/>
      <c r="G112" s="244"/>
      <c r="H112" s="244"/>
      <c r="I112" s="244"/>
      <c r="J112" s="244"/>
      <c r="K112" s="244"/>
      <c r="L112" s="244"/>
      <c r="M112" s="244"/>
      <c r="N112" s="244"/>
      <c r="O112" s="244"/>
      <c r="P112" s="244"/>
      <c r="Q112" s="244"/>
      <c r="R112" s="192"/>
      <c r="S112" s="161"/>
      <c r="T112" s="161"/>
      <c r="U112" s="244"/>
      <c r="V112" s="244"/>
      <c r="W112" s="244"/>
      <c r="X112" s="130"/>
      <c r="Y112" s="130"/>
      <c r="Z112" s="130"/>
      <c r="AA112" s="130"/>
      <c r="AB112" s="130"/>
      <c r="AC112" s="130"/>
      <c r="AD112" s="130"/>
      <c r="AE112" s="130"/>
      <c r="AF112" s="130"/>
      <c r="AG112" s="130"/>
      <c r="AH112" s="130"/>
      <c r="AI112" s="130"/>
      <c r="AJ112" s="130"/>
      <c r="AK112" s="127"/>
      <c r="AL112" s="128"/>
      <c r="AM112" s="128"/>
      <c r="AN112" s="128"/>
      <c r="AO112" s="128"/>
      <c r="AP112" s="128"/>
      <c r="AQ112" s="128"/>
      <c r="AR112" s="9"/>
      <c r="AS112" s="9"/>
      <c r="AT112" s="9"/>
      <c r="AU112" s="161"/>
      <c r="AV112" s="161"/>
      <c r="AW112" s="161"/>
      <c r="AX112" s="161"/>
      <c r="AY112" s="161"/>
    </row>
    <row r="113" spans="1:51" ht="15.75" x14ac:dyDescent="0.5">
      <c r="A113" s="244"/>
      <c r="B113" s="244"/>
      <c r="C113" s="244"/>
      <c r="D113" s="244"/>
      <c r="E113" s="244"/>
      <c r="F113" s="244"/>
      <c r="G113" s="244"/>
      <c r="H113" s="244"/>
      <c r="I113" s="244"/>
      <c r="J113" s="244"/>
      <c r="K113" s="244"/>
      <c r="L113" s="244"/>
      <c r="M113" s="244"/>
      <c r="N113" s="244"/>
      <c r="O113" s="244"/>
      <c r="P113" s="244"/>
      <c r="Q113" s="244"/>
      <c r="R113" s="192"/>
      <c r="S113" s="161"/>
      <c r="T113" s="161"/>
      <c r="U113" s="244"/>
      <c r="V113" s="244"/>
      <c r="W113" s="244"/>
      <c r="X113" s="130"/>
      <c r="Y113" s="130"/>
      <c r="Z113" s="130"/>
      <c r="AA113" s="130"/>
      <c r="AB113" s="130"/>
      <c r="AC113" s="130"/>
      <c r="AD113" s="130"/>
      <c r="AE113" s="130"/>
      <c r="AF113" s="130"/>
      <c r="AG113" s="130"/>
      <c r="AH113" s="130"/>
      <c r="AI113" s="130"/>
      <c r="AJ113" s="130"/>
      <c r="AK113" s="127"/>
      <c r="AL113" s="128"/>
      <c r="AM113" s="128"/>
      <c r="AN113" s="128"/>
      <c r="AO113" s="128"/>
      <c r="AP113" s="128"/>
      <c r="AQ113" s="128"/>
      <c r="AR113" s="9"/>
      <c r="AS113" s="9"/>
      <c r="AT113" s="9"/>
      <c r="AU113" s="161"/>
      <c r="AV113" s="161"/>
      <c r="AW113" s="161"/>
      <c r="AX113" s="161"/>
      <c r="AY113" s="161"/>
    </row>
    <row r="114" spans="1:51" ht="15.75" x14ac:dyDescent="0.5">
      <c r="A114" s="244"/>
      <c r="B114" s="244"/>
      <c r="C114" s="244"/>
      <c r="D114" s="244"/>
      <c r="E114" s="244"/>
      <c r="F114" s="244"/>
      <c r="G114" s="244"/>
      <c r="H114" s="244"/>
      <c r="I114" s="244"/>
      <c r="J114" s="244"/>
      <c r="K114" s="244"/>
      <c r="L114" s="244"/>
      <c r="M114" s="244"/>
      <c r="N114" s="244"/>
      <c r="O114" s="244"/>
      <c r="P114" s="244"/>
      <c r="Q114" s="244"/>
      <c r="R114" s="192"/>
      <c r="S114" s="161"/>
      <c r="T114" s="161"/>
      <c r="U114" s="244"/>
      <c r="V114" s="244"/>
      <c r="W114" s="244"/>
      <c r="X114" s="130"/>
      <c r="Y114" s="130"/>
      <c r="Z114" s="130"/>
      <c r="AA114" s="130"/>
      <c r="AB114" s="130"/>
      <c r="AC114" s="130"/>
      <c r="AD114" s="130"/>
      <c r="AE114" s="130"/>
      <c r="AF114" s="130"/>
      <c r="AG114" s="130"/>
      <c r="AH114" s="130"/>
      <c r="AI114" s="130"/>
      <c r="AJ114" s="130"/>
      <c r="AK114" s="127"/>
      <c r="AL114" s="128"/>
      <c r="AM114" s="128"/>
      <c r="AN114" s="128"/>
      <c r="AO114" s="128"/>
      <c r="AP114" s="128"/>
      <c r="AQ114" s="128"/>
      <c r="AR114" s="9"/>
      <c r="AS114" s="9"/>
      <c r="AT114" s="9"/>
      <c r="AU114" s="161"/>
      <c r="AV114" s="161"/>
      <c r="AW114" s="161"/>
      <c r="AX114" s="161"/>
      <c r="AY114" s="161"/>
    </row>
    <row r="115" spans="1:51" ht="15.75" x14ac:dyDescent="0.5">
      <c r="A115" s="245"/>
      <c r="B115" s="245"/>
      <c r="C115" s="244"/>
      <c r="D115" s="244"/>
      <c r="E115" s="244"/>
      <c r="F115" s="244"/>
      <c r="G115" s="244"/>
      <c r="H115" s="244"/>
      <c r="I115" s="244"/>
      <c r="J115" s="244"/>
      <c r="K115" s="244"/>
      <c r="L115" s="244"/>
      <c r="M115" s="244"/>
      <c r="N115" s="244"/>
      <c r="O115" s="244"/>
      <c r="P115" s="244"/>
      <c r="Q115" s="244"/>
      <c r="R115" s="192"/>
      <c r="S115" s="161"/>
      <c r="T115" s="161"/>
      <c r="U115" s="245"/>
      <c r="V115" s="244"/>
      <c r="W115" s="244"/>
      <c r="X115" s="130"/>
      <c r="Y115" s="130"/>
      <c r="Z115" s="130"/>
      <c r="AA115" s="130"/>
      <c r="AB115" s="130"/>
      <c r="AC115" s="130"/>
      <c r="AD115" s="130"/>
      <c r="AE115" s="130"/>
      <c r="AF115" s="130"/>
      <c r="AG115" s="130"/>
      <c r="AH115" s="130"/>
      <c r="AI115" s="130"/>
      <c r="AJ115" s="130"/>
      <c r="AK115" s="127"/>
      <c r="AL115" s="128"/>
      <c r="AM115" s="128"/>
      <c r="AN115" s="128"/>
      <c r="AO115" s="128"/>
      <c r="AP115" s="128"/>
      <c r="AQ115" s="128"/>
      <c r="AR115" s="9"/>
      <c r="AS115" s="9"/>
      <c r="AT115" s="9"/>
      <c r="AU115" s="161"/>
      <c r="AV115" s="161"/>
      <c r="AW115" s="161"/>
      <c r="AX115" s="161"/>
      <c r="AY115" s="161"/>
    </row>
    <row r="116" spans="1:51" ht="15.75" x14ac:dyDescent="0.5">
      <c r="A116" s="244"/>
      <c r="B116" s="244"/>
      <c r="C116" s="244"/>
      <c r="D116" s="244"/>
      <c r="E116" s="244"/>
      <c r="F116" s="244"/>
      <c r="G116" s="244"/>
      <c r="H116" s="244"/>
      <c r="I116" s="244"/>
      <c r="J116" s="244"/>
      <c r="K116" s="244"/>
      <c r="L116" s="244"/>
      <c r="M116" s="244"/>
      <c r="N116" s="244"/>
      <c r="O116" s="244"/>
      <c r="P116" s="244"/>
      <c r="Q116" s="244"/>
      <c r="R116" s="192"/>
      <c r="S116" s="161"/>
      <c r="T116" s="161"/>
      <c r="U116" s="244"/>
      <c r="V116" s="244"/>
      <c r="W116" s="244"/>
      <c r="X116" s="130"/>
      <c r="Y116" s="130"/>
      <c r="Z116" s="130"/>
      <c r="AA116" s="130"/>
      <c r="AB116" s="130"/>
      <c r="AC116" s="130"/>
      <c r="AD116" s="130"/>
      <c r="AE116" s="130"/>
      <c r="AF116" s="130"/>
      <c r="AG116" s="130"/>
      <c r="AH116" s="130"/>
      <c r="AI116" s="130"/>
      <c r="AJ116" s="130"/>
      <c r="AK116" s="127"/>
      <c r="AL116" s="128"/>
      <c r="AM116" s="128"/>
      <c r="AN116" s="128"/>
      <c r="AO116" s="128"/>
      <c r="AP116" s="128"/>
      <c r="AQ116" s="128"/>
      <c r="AR116" s="9"/>
      <c r="AS116" s="9"/>
      <c r="AT116" s="9"/>
      <c r="AU116" s="161"/>
      <c r="AV116" s="161"/>
      <c r="AW116" s="161"/>
      <c r="AX116" s="161"/>
      <c r="AY116" s="161"/>
    </row>
    <row r="117" spans="1:51" ht="15.75" x14ac:dyDescent="0.5">
      <c r="A117" s="244"/>
      <c r="B117" s="244"/>
      <c r="C117" s="244"/>
      <c r="D117" s="244"/>
      <c r="E117" s="244"/>
      <c r="F117" s="244"/>
      <c r="G117" s="244"/>
      <c r="H117" s="244"/>
      <c r="I117" s="244"/>
      <c r="J117" s="244"/>
      <c r="K117" s="244"/>
      <c r="L117" s="244"/>
      <c r="M117" s="244"/>
      <c r="N117" s="244"/>
      <c r="O117" s="244"/>
      <c r="P117" s="244"/>
      <c r="Q117" s="244"/>
      <c r="R117" s="192"/>
      <c r="S117" s="161"/>
      <c r="T117" s="161"/>
      <c r="U117" s="244"/>
      <c r="V117" s="244"/>
      <c r="W117" s="244"/>
      <c r="X117" s="130"/>
      <c r="Y117" s="130"/>
      <c r="Z117" s="130"/>
      <c r="AA117" s="130"/>
      <c r="AB117" s="130"/>
      <c r="AC117" s="130"/>
      <c r="AD117" s="130"/>
      <c r="AE117" s="130"/>
      <c r="AF117" s="130"/>
      <c r="AG117" s="130"/>
      <c r="AH117" s="130"/>
      <c r="AI117" s="130"/>
      <c r="AJ117" s="130"/>
      <c r="AK117" s="127"/>
      <c r="AL117" s="128"/>
      <c r="AM117" s="128"/>
      <c r="AN117" s="128"/>
      <c r="AO117" s="128"/>
      <c r="AP117" s="128"/>
      <c r="AQ117" s="128"/>
      <c r="AR117" s="9"/>
      <c r="AS117" s="9"/>
      <c r="AT117" s="9"/>
      <c r="AU117" s="161"/>
      <c r="AV117" s="161"/>
      <c r="AW117" s="161"/>
      <c r="AX117" s="161"/>
      <c r="AY117" s="161"/>
    </row>
    <row r="118" spans="1:51" ht="15.75" x14ac:dyDescent="0.5">
      <c r="A118" s="244"/>
      <c r="B118" s="244"/>
      <c r="C118" s="244"/>
      <c r="D118" s="244"/>
      <c r="E118" s="244"/>
      <c r="F118" s="244"/>
      <c r="G118" s="244"/>
      <c r="H118" s="244"/>
      <c r="I118" s="244"/>
      <c r="J118" s="244"/>
      <c r="K118" s="244"/>
      <c r="L118" s="244"/>
      <c r="M118" s="244"/>
      <c r="N118" s="244"/>
      <c r="O118" s="244"/>
      <c r="P118" s="244"/>
      <c r="Q118" s="244"/>
      <c r="R118" s="192"/>
      <c r="S118" s="161"/>
      <c r="T118" s="161"/>
      <c r="U118" s="244"/>
      <c r="V118" s="244"/>
      <c r="W118" s="244"/>
      <c r="X118" s="130"/>
      <c r="Y118" s="130"/>
      <c r="Z118" s="130"/>
      <c r="AA118" s="130"/>
      <c r="AB118" s="130"/>
      <c r="AC118" s="130"/>
      <c r="AD118" s="130"/>
      <c r="AE118" s="130"/>
      <c r="AF118" s="130"/>
      <c r="AG118" s="130"/>
      <c r="AH118" s="130"/>
      <c r="AI118" s="130"/>
      <c r="AJ118" s="130"/>
      <c r="AK118" s="127"/>
      <c r="AL118" s="128"/>
      <c r="AM118" s="128"/>
      <c r="AN118" s="128"/>
      <c r="AO118" s="128"/>
      <c r="AP118" s="128"/>
      <c r="AQ118" s="128"/>
      <c r="AR118" s="9"/>
      <c r="AS118" s="9"/>
      <c r="AT118" s="9"/>
      <c r="AU118" s="161"/>
      <c r="AV118" s="161"/>
      <c r="AW118" s="161"/>
      <c r="AX118" s="161"/>
      <c r="AY118" s="161"/>
    </row>
    <row r="119" spans="1:51" ht="15.75" x14ac:dyDescent="0.5">
      <c r="A119" s="244"/>
      <c r="B119" s="244"/>
      <c r="C119" s="244"/>
      <c r="D119" s="244"/>
      <c r="E119" s="244"/>
      <c r="F119" s="244"/>
      <c r="G119" s="244"/>
      <c r="H119" s="244"/>
      <c r="I119" s="244"/>
      <c r="J119" s="244"/>
      <c r="K119" s="244"/>
      <c r="L119" s="244"/>
      <c r="M119" s="244"/>
      <c r="N119" s="244"/>
      <c r="O119" s="244"/>
      <c r="P119" s="244"/>
      <c r="Q119" s="244"/>
      <c r="R119" s="192"/>
      <c r="S119" s="161"/>
      <c r="T119" s="161"/>
      <c r="U119" s="244"/>
      <c r="V119" s="244"/>
      <c r="W119" s="244"/>
      <c r="X119" s="130"/>
      <c r="Y119" s="130"/>
      <c r="Z119" s="130"/>
      <c r="AA119" s="130"/>
      <c r="AB119" s="130"/>
      <c r="AC119" s="130"/>
      <c r="AD119" s="130"/>
      <c r="AE119" s="130"/>
      <c r="AF119" s="130"/>
      <c r="AG119" s="130"/>
      <c r="AH119" s="130"/>
      <c r="AI119" s="130"/>
      <c r="AJ119" s="130"/>
      <c r="AK119" s="127"/>
      <c r="AL119" s="128"/>
      <c r="AM119" s="128"/>
      <c r="AN119" s="128"/>
      <c r="AO119" s="128"/>
      <c r="AP119" s="128"/>
      <c r="AQ119" s="128"/>
      <c r="AR119" s="9"/>
      <c r="AS119" s="9"/>
      <c r="AT119" s="9"/>
      <c r="AU119" s="161"/>
      <c r="AV119" s="161"/>
      <c r="AW119" s="161"/>
      <c r="AX119" s="161"/>
      <c r="AY119" s="161"/>
    </row>
    <row r="120" spans="1:51" ht="15.75" x14ac:dyDescent="0.5">
      <c r="A120" s="244"/>
      <c r="B120" s="244"/>
      <c r="C120" s="244"/>
      <c r="D120" s="244"/>
      <c r="E120" s="244"/>
      <c r="F120" s="244"/>
      <c r="G120" s="244"/>
      <c r="H120" s="244"/>
      <c r="I120" s="244"/>
      <c r="J120" s="244"/>
      <c r="K120" s="244"/>
      <c r="L120" s="244"/>
      <c r="M120" s="244"/>
      <c r="N120" s="244"/>
      <c r="O120" s="244"/>
      <c r="P120" s="244"/>
      <c r="Q120" s="244"/>
      <c r="R120" s="192"/>
      <c r="S120" s="161"/>
      <c r="T120" s="161"/>
      <c r="U120" s="244"/>
      <c r="V120" s="244"/>
      <c r="W120" s="244"/>
      <c r="X120" s="130"/>
      <c r="Y120" s="130"/>
      <c r="Z120" s="130"/>
      <c r="AA120" s="130"/>
      <c r="AB120" s="130"/>
      <c r="AC120" s="130"/>
      <c r="AD120" s="130"/>
      <c r="AE120" s="130"/>
      <c r="AF120" s="130"/>
      <c r="AG120" s="130"/>
      <c r="AH120" s="130"/>
      <c r="AI120" s="130"/>
      <c r="AJ120" s="130"/>
      <c r="AK120" s="127"/>
      <c r="AL120" s="128"/>
      <c r="AM120" s="128"/>
      <c r="AN120" s="128"/>
      <c r="AO120" s="128"/>
      <c r="AP120" s="128"/>
      <c r="AQ120" s="128"/>
      <c r="AR120" s="9"/>
      <c r="AS120" s="9"/>
      <c r="AT120" s="9"/>
      <c r="AU120" s="161"/>
      <c r="AV120" s="161"/>
      <c r="AW120" s="161"/>
      <c r="AX120" s="161"/>
      <c r="AY120" s="161"/>
    </row>
    <row r="121" spans="1:51" ht="15.75" x14ac:dyDescent="0.5">
      <c r="A121" s="245"/>
      <c r="B121" s="245"/>
      <c r="C121" s="244"/>
      <c r="D121" s="244"/>
      <c r="E121" s="244"/>
      <c r="F121" s="244"/>
      <c r="G121" s="244"/>
      <c r="H121" s="244"/>
      <c r="I121" s="244"/>
      <c r="J121" s="244"/>
      <c r="K121" s="244"/>
      <c r="L121" s="244"/>
      <c r="M121" s="244"/>
      <c r="N121" s="244"/>
      <c r="O121" s="244"/>
      <c r="P121" s="244"/>
      <c r="Q121" s="244"/>
      <c r="R121" s="192"/>
      <c r="S121" s="161"/>
      <c r="T121" s="161"/>
      <c r="U121" s="245"/>
      <c r="V121" s="244"/>
      <c r="W121" s="244"/>
      <c r="X121" s="130"/>
      <c r="Y121" s="130"/>
      <c r="Z121" s="130"/>
      <c r="AA121" s="130"/>
      <c r="AB121" s="130"/>
      <c r="AC121" s="130"/>
      <c r="AD121" s="130"/>
      <c r="AE121" s="130"/>
      <c r="AF121" s="130"/>
      <c r="AG121" s="130"/>
      <c r="AH121" s="130"/>
      <c r="AI121" s="130"/>
      <c r="AJ121" s="130"/>
      <c r="AK121" s="127"/>
      <c r="AL121" s="128"/>
      <c r="AM121" s="128"/>
      <c r="AN121" s="128"/>
      <c r="AO121" s="128"/>
      <c r="AP121" s="128"/>
      <c r="AQ121" s="128"/>
      <c r="AR121" s="9"/>
      <c r="AS121" s="9"/>
      <c r="AT121" s="9"/>
      <c r="AU121" s="161"/>
      <c r="AV121" s="161"/>
      <c r="AW121" s="161"/>
      <c r="AX121" s="161"/>
      <c r="AY121" s="161"/>
    </row>
    <row r="122" spans="1:51" ht="15.75" x14ac:dyDescent="0.5">
      <c r="A122" s="244"/>
      <c r="B122" s="244"/>
      <c r="C122" s="244"/>
      <c r="D122" s="244"/>
      <c r="E122" s="244"/>
      <c r="F122" s="244"/>
      <c r="G122" s="244"/>
      <c r="H122" s="244"/>
      <c r="I122" s="244"/>
      <c r="J122" s="244"/>
      <c r="K122" s="244"/>
      <c r="L122" s="244"/>
      <c r="M122" s="244"/>
      <c r="N122" s="244"/>
      <c r="O122" s="244"/>
      <c r="P122" s="244"/>
      <c r="Q122" s="244"/>
      <c r="R122" s="192"/>
      <c r="S122" s="161"/>
      <c r="T122" s="161"/>
      <c r="U122" s="244"/>
      <c r="V122" s="244"/>
      <c r="W122" s="244"/>
      <c r="X122" s="130"/>
      <c r="Y122" s="130"/>
      <c r="Z122" s="130"/>
      <c r="AA122" s="130"/>
      <c r="AB122" s="130"/>
      <c r="AC122" s="130"/>
      <c r="AD122" s="130"/>
      <c r="AE122" s="130"/>
      <c r="AF122" s="130"/>
      <c r="AG122" s="130"/>
      <c r="AH122" s="130"/>
      <c r="AI122" s="130"/>
      <c r="AJ122" s="130"/>
      <c r="AK122" s="127"/>
      <c r="AL122" s="128"/>
      <c r="AM122" s="128"/>
      <c r="AN122" s="128"/>
      <c r="AO122" s="128"/>
      <c r="AP122" s="128"/>
      <c r="AQ122" s="128"/>
      <c r="AR122" s="9"/>
      <c r="AS122" s="9"/>
      <c r="AT122" s="9"/>
      <c r="AU122" s="161"/>
      <c r="AV122" s="161"/>
      <c r="AW122" s="161"/>
      <c r="AX122" s="161"/>
      <c r="AY122" s="161"/>
    </row>
    <row r="123" spans="1:51" ht="15.75" x14ac:dyDescent="0.5">
      <c r="A123" s="244"/>
      <c r="B123" s="244"/>
      <c r="C123" s="244"/>
      <c r="D123" s="244"/>
      <c r="E123" s="244"/>
      <c r="F123" s="244"/>
      <c r="G123" s="244"/>
      <c r="H123" s="244"/>
      <c r="I123" s="244"/>
      <c r="J123" s="244"/>
      <c r="K123" s="244"/>
      <c r="L123" s="244"/>
      <c r="M123" s="244"/>
      <c r="N123" s="244"/>
      <c r="O123" s="244"/>
      <c r="P123" s="244"/>
      <c r="Q123" s="244"/>
      <c r="R123" s="192"/>
      <c r="S123" s="161"/>
      <c r="T123" s="161"/>
      <c r="U123" s="244"/>
      <c r="V123" s="244"/>
      <c r="W123" s="244"/>
      <c r="X123" s="130"/>
      <c r="Y123" s="130"/>
      <c r="Z123" s="130"/>
      <c r="AA123" s="130"/>
      <c r="AB123" s="130"/>
      <c r="AC123" s="130"/>
      <c r="AD123" s="130"/>
      <c r="AE123" s="130"/>
      <c r="AF123" s="130"/>
      <c r="AG123" s="130"/>
      <c r="AH123" s="130"/>
      <c r="AI123" s="130"/>
      <c r="AJ123" s="130"/>
      <c r="AK123" s="127"/>
      <c r="AL123" s="128"/>
      <c r="AM123" s="128"/>
      <c r="AN123" s="128"/>
      <c r="AO123" s="128"/>
      <c r="AP123" s="128"/>
      <c r="AQ123" s="128"/>
      <c r="AR123" s="9"/>
      <c r="AS123" s="9"/>
      <c r="AT123" s="9"/>
      <c r="AU123" s="161"/>
      <c r="AV123" s="161"/>
      <c r="AW123" s="161"/>
      <c r="AX123" s="161"/>
      <c r="AY123" s="161"/>
    </row>
    <row r="124" spans="1:51" ht="15.75" x14ac:dyDescent="0.5">
      <c r="A124" s="244"/>
      <c r="B124" s="244"/>
      <c r="C124" s="244"/>
      <c r="D124" s="244"/>
      <c r="E124" s="244"/>
      <c r="F124" s="244"/>
      <c r="G124" s="244"/>
      <c r="H124" s="244"/>
      <c r="I124" s="244"/>
      <c r="J124" s="244"/>
      <c r="K124" s="244"/>
      <c r="L124" s="244"/>
      <c r="M124" s="244"/>
      <c r="N124" s="244"/>
      <c r="O124" s="244"/>
      <c r="P124" s="244"/>
      <c r="Q124" s="244"/>
      <c r="R124" s="192"/>
      <c r="S124" s="161"/>
      <c r="T124" s="161"/>
      <c r="U124" s="244"/>
      <c r="V124" s="244"/>
      <c r="W124" s="244"/>
      <c r="X124" s="130"/>
      <c r="Y124" s="130"/>
      <c r="Z124" s="130"/>
      <c r="AA124" s="130"/>
      <c r="AB124" s="130"/>
      <c r="AC124" s="130"/>
      <c r="AD124" s="130"/>
      <c r="AE124" s="130"/>
      <c r="AF124" s="130"/>
      <c r="AG124" s="130"/>
      <c r="AH124" s="130"/>
      <c r="AI124" s="130"/>
      <c r="AJ124" s="130"/>
      <c r="AK124" s="127"/>
      <c r="AL124" s="128"/>
      <c r="AM124" s="128"/>
      <c r="AN124" s="128"/>
      <c r="AO124" s="128"/>
      <c r="AP124" s="128"/>
      <c r="AQ124" s="128"/>
      <c r="AR124" s="9"/>
      <c r="AS124" s="9"/>
      <c r="AT124" s="9"/>
      <c r="AU124" s="161"/>
      <c r="AV124" s="161"/>
      <c r="AW124" s="161"/>
      <c r="AX124" s="161"/>
      <c r="AY124" s="161"/>
    </row>
    <row r="125" spans="1:51" ht="15.75" x14ac:dyDescent="0.5">
      <c r="A125" s="244"/>
      <c r="B125" s="244"/>
      <c r="C125" s="244"/>
      <c r="D125" s="244"/>
      <c r="E125" s="244"/>
      <c r="F125" s="244"/>
      <c r="G125" s="244"/>
      <c r="H125" s="244"/>
      <c r="I125" s="244"/>
      <c r="J125" s="244"/>
      <c r="K125" s="244"/>
      <c r="L125" s="244"/>
      <c r="M125" s="244"/>
      <c r="N125" s="244"/>
      <c r="O125" s="244"/>
      <c r="P125" s="244"/>
      <c r="Q125" s="244"/>
      <c r="R125" s="192"/>
      <c r="S125" s="161"/>
      <c r="T125" s="161"/>
      <c r="U125" s="244"/>
      <c r="V125" s="244"/>
      <c r="W125" s="244"/>
      <c r="X125" s="130"/>
      <c r="Y125" s="130"/>
      <c r="Z125" s="130"/>
      <c r="AA125" s="130"/>
      <c r="AB125" s="130"/>
      <c r="AC125" s="130"/>
      <c r="AD125" s="130"/>
      <c r="AE125" s="130"/>
      <c r="AF125" s="130"/>
      <c r="AG125" s="130"/>
      <c r="AH125" s="130"/>
      <c r="AI125" s="130"/>
      <c r="AJ125" s="130"/>
      <c r="AK125" s="127"/>
      <c r="AL125" s="128"/>
      <c r="AM125" s="128"/>
      <c r="AN125" s="128"/>
      <c r="AO125" s="128"/>
      <c r="AP125" s="128"/>
      <c r="AQ125" s="128"/>
      <c r="AR125" s="9"/>
      <c r="AS125" s="9"/>
      <c r="AT125" s="9"/>
      <c r="AU125" s="161"/>
      <c r="AV125" s="161"/>
      <c r="AW125" s="161"/>
      <c r="AX125" s="161"/>
      <c r="AY125" s="161"/>
    </row>
    <row r="126" spans="1:51" ht="15.75" x14ac:dyDescent="0.5">
      <c r="A126" s="244"/>
      <c r="B126" s="244"/>
      <c r="C126" s="244"/>
      <c r="D126" s="244"/>
      <c r="E126" s="244"/>
      <c r="F126" s="244"/>
      <c r="G126" s="244"/>
      <c r="H126" s="244"/>
      <c r="I126" s="244"/>
      <c r="J126" s="244"/>
      <c r="K126" s="244"/>
      <c r="L126" s="244"/>
      <c r="M126" s="244"/>
      <c r="N126" s="244"/>
      <c r="O126" s="244"/>
      <c r="P126" s="244"/>
      <c r="Q126" s="244"/>
      <c r="R126" s="192"/>
      <c r="S126" s="161"/>
      <c r="T126" s="161"/>
      <c r="U126" s="244"/>
      <c r="V126" s="244"/>
      <c r="W126" s="244"/>
      <c r="X126" s="130"/>
      <c r="Y126" s="130"/>
      <c r="Z126" s="130"/>
      <c r="AA126" s="130"/>
      <c r="AB126" s="130"/>
      <c r="AC126" s="130"/>
      <c r="AD126" s="130"/>
      <c r="AE126" s="130"/>
      <c r="AF126" s="130"/>
      <c r="AG126" s="130"/>
      <c r="AH126" s="130"/>
      <c r="AI126" s="130"/>
      <c r="AJ126" s="130"/>
      <c r="AK126" s="127"/>
      <c r="AL126" s="128"/>
      <c r="AM126" s="128"/>
      <c r="AN126" s="128"/>
      <c r="AO126" s="128"/>
      <c r="AP126" s="128"/>
      <c r="AQ126" s="128"/>
      <c r="AR126" s="9"/>
      <c r="AS126" s="9"/>
      <c r="AT126" s="9"/>
      <c r="AU126" s="161"/>
      <c r="AV126" s="161"/>
      <c r="AW126" s="161"/>
      <c r="AX126" s="161"/>
      <c r="AY126" s="161"/>
    </row>
    <row r="127" spans="1:51" ht="15.75" x14ac:dyDescent="0.5">
      <c r="A127" s="245"/>
      <c r="B127" s="245"/>
      <c r="C127" s="244"/>
      <c r="D127" s="244"/>
      <c r="E127" s="244"/>
      <c r="F127" s="244"/>
      <c r="G127" s="244"/>
      <c r="H127" s="244"/>
      <c r="I127" s="244"/>
      <c r="J127" s="244"/>
      <c r="K127" s="244"/>
      <c r="L127" s="244"/>
      <c r="M127" s="244"/>
      <c r="N127" s="244"/>
      <c r="O127" s="244"/>
      <c r="P127" s="244"/>
      <c r="Q127" s="244"/>
      <c r="R127" s="192"/>
      <c r="S127" s="161"/>
      <c r="T127" s="161"/>
      <c r="U127" s="245"/>
      <c r="V127" s="244"/>
      <c r="W127" s="244"/>
      <c r="X127" s="130"/>
      <c r="Y127" s="130"/>
      <c r="Z127" s="130"/>
      <c r="AA127" s="130"/>
      <c r="AB127" s="130"/>
      <c r="AC127" s="130"/>
      <c r="AD127" s="130"/>
      <c r="AE127" s="130"/>
      <c r="AF127" s="130"/>
      <c r="AG127" s="130"/>
      <c r="AH127" s="130"/>
      <c r="AI127" s="130"/>
      <c r="AJ127" s="130"/>
      <c r="AK127" s="127"/>
      <c r="AL127" s="128"/>
      <c r="AM127" s="128"/>
      <c r="AN127" s="128"/>
      <c r="AO127" s="128"/>
      <c r="AP127" s="128"/>
      <c r="AQ127" s="128"/>
      <c r="AR127" s="9"/>
      <c r="AS127" s="9"/>
      <c r="AT127" s="9"/>
      <c r="AU127" s="161"/>
      <c r="AV127" s="161"/>
      <c r="AW127" s="161"/>
      <c r="AX127" s="161"/>
      <c r="AY127" s="161"/>
    </row>
    <row r="128" spans="1:51" ht="15.75" x14ac:dyDescent="0.5">
      <c r="A128" s="244"/>
      <c r="B128" s="244"/>
      <c r="C128" s="244"/>
      <c r="D128" s="244"/>
      <c r="E128" s="244"/>
      <c r="F128" s="244"/>
      <c r="G128" s="244"/>
      <c r="H128" s="244"/>
      <c r="I128" s="244"/>
      <c r="J128" s="244"/>
      <c r="K128" s="244"/>
      <c r="L128" s="244"/>
      <c r="M128" s="244"/>
      <c r="N128" s="244"/>
      <c r="O128" s="244"/>
      <c r="P128" s="244"/>
      <c r="Q128" s="244"/>
      <c r="R128" s="192"/>
      <c r="S128" s="161"/>
      <c r="T128" s="161"/>
      <c r="U128" s="244"/>
      <c r="V128" s="244"/>
      <c r="W128" s="244"/>
      <c r="X128" s="130"/>
      <c r="Y128" s="130"/>
      <c r="Z128" s="130"/>
      <c r="AA128" s="130"/>
      <c r="AB128" s="130"/>
      <c r="AC128" s="130"/>
      <c r="AD128" s="130"/>
      <c r="AE128" s="130"/>
      <c r="AF128" s="130"/>
      <c r="AG128" s="130"/>
      <c r="AH128" s="130"/>
      <c r="AI128" s="130"/>
      <c r="AJ128" s="130"/>
      <c r="AK128" s="127"/>
      <c r="AL128" s="128"/>
      <c r="AM128" s="128"/>
      <c r="AN128" s="128"/>
      <c r="AO128" s="128"/>
      <c r="AP128" s="128"/>
      <c r="AQ128" s="128"/>
      <c r="AR128" s="9"/>
      <c r="AS128" s="9"/>
      <c r="AT128" s="9"/>
      <c r="AU128" s="161"/>
      <c r="AV128" s="161"/>
      <c r="AW128" s="161"/>
      <c r="AX128" s="161"/>
      <c r="AY128" s="161"/>
    </row>
    <row r="129" spans="1:51" ht="15.75" x14ac:dyDescent="0.5">
      <c r="A129" s="244"/>
      <c r="B129" s="244"/>
      <c r="C129" s="244"/>
      <c r="D129" s="244"/>
      <c r="E129" s="244"/>
      <c r="F129" s="244"/>
      <c r="G129" s="244"/>
      <c r="H129" s="244"/>
      <c r="I129" s="244"/>
      <c r="J129" s="244"/>
      <c r="K129" s="244"/>
      <c r="L129" s="244"/>
      <c r="M129" s="244"/>
      <c r="N129" s="244"/>
      <c r="O129" s="244"/>
      <c r="P129" s="244"/>
      <c r="Q129" s="244"/>
      <c r="R129" s="192"/>
      <c r="S129" s="161"/>
      <c r="T129" s="161"/>
      <c r="U129" s="244"/>
      <c r="V129" s="244"/>
      <c r="W129" s="244"/>
      <c r="X129" s="130"/>
      <c r="Y129" s="130"/>
      <c r="Z129" s="130"/>
      <c r="AA129" s="130"/>
      <c r="AB129" s="130"/>
      <c r="AC129" s="130"/>
      <c r="AD129" s="130"/>
      <c r="AE129" s="130"/>
      <c r="AF129" s="130"/>
      <c r="AG129" s="130"/>
      <c r="AH129" s="130"/>
      <c r="AI129" s="130"/>
      <c r="AJ129" s="130"/>
      <c r="AK129" s="127"/>
      <c r="AL129" s="128"/>
      <c r="AM129" s="128"/>
      <c r="AN129" s="128"/>
      <c r="AO129" s="128"/>
      <c r="AP129" s="128"/>
      <c r="AQ129" s="128"/>
      <c r="AR129" s="9"/>
      <c r="AS129" s="9"/>
      <c r="AT129" s="9"/>
      <c r="AU129" s="161"/>
      <c r="AV129" s="161"/>
      <c r="AW129" s="161"/>
      <c r="AX129" s="161"/>
      <c r="AY129" s="161"/>
    </row>
    <row r="130" spans="1:51" ht="15.75" x14ac:dyDescent="0.5">
      <c r="A130" s="244"/>
      <c r="B130" s="244"/>
      <c r="C130" s="244"/>
      <c r="D130" s="244"/>
      <c r="E130" s="244"/>
      <c r="F130" s="244"/>
      <c r="G130" s="244"/>
      <c r="H130" s="244"/>
      <c r="I130" s="244"/>
      <c r="J130" s="244"/>
      <c r="K130" s="244"/>
      <c r="L130" s="244"/>
      <c r="M130" s="244"/>
      <c r="N130" s="244"/>
      <c r="O130" s="244"/>
      <c r="P130" s="244"/>
      <c r="Q130" s="244"/>
      <c r="R130" s="192"/>
      <c r="S130" s="161"/>
      <c r="T130" s="161"/>
      <c r="U130" s="244"/>
      <c r="V130" s="244"/>
      <c r="W130" s="244"/>
      <c r="X130" s="130"/>
      <c r="Y130" s="130"/>
      <c r="Z130" s="130"/>
      <c r="AA130" s="130"/>
      <c r="AB130" s="130"/>
      <c r="AC130" s="130"/>
      <c r="AD130" s="130"/>
      <c r="AE130" s="130"/>
      <c r="AF130" s="130"/>
      <c r="AG130" s="130"/>
      <c r="AH130" s="130"/>
      <c r="AI130" s="130"/>
      <c r="AJ130" s="130"/>
      <c r="AK130" s="127"/>
      <c r="AL130" s="128"/>
      <c r="AM130" s="128"/>
      <c r="AN130" s="128"/>
      <c r="AO130" s="128"/>
      <c r="AP130" s="128"/>
      <c r="AQ130" s="128"/>
      <c r="AR130" s="9"/>
      <c r="AS130" s="9"/>
      <c r="AT130" s="9"/>
      <c r="AU130" s="161"/>
      <c r="AV130" s="161"/>
      <c r="AW130" s="161"/>
      <c r="AX130" s="161"/>
      <c r="AY130" s="161"/>
    </row>
    <row r="131" spans="1:51" ht="15.75" x14ac:dyDescent="0.5">
      <c r="A131" s="244"/>
      <c r="B131" s="244"/>
      <c r="C131" s="244"/>
      <c r="D131" s="244"/>
      <c r="E131" s="244"/>
      <c r="F131" s="244"/>
      <c r="G131" s="244"/>
      <c r="H131" s="244"/>
      <c r="I131" s="244"/>
      <c r="J131" s="244"/>
      <c r="K131" s="244"/>
      <c r="L131" s="244"/>
      <c r="M131" s="244"/>
      <c r="N131" s="244"/>
      <c r="O131" s="244"/>
      <c r="P131" s="244"/>
      <c r="Q131" s="244"/>
      <c r="R131" s="192"/>
      <c r="S131" s="161"/>
      <c r="T131" s="161"/>
      <c r="U131" s="244"/>
      <c r="V131" s="244"/>
      <c r="W131" s="244"/>
      <c r="X131" s="130"/>
      <c r="Y131" s="130"/>
      <c r="Z131" s="130"/>
      <c r="AA131" s="130"/>
      <c r="AB131" s="130"/>
      <c r="AC131" s="130"/>
      <c r="AD131" s="130"/>
      <c r="AE131" s="130"/>
      <c r="AF131" s="130"/>
      <c r="AG131" s="130"/>
      <c r="AH131" s="130"/>
      <c r="AI131" s="130"/>
      <c r="AJ131" s="130"/>
      <c r="AK131" s="127"/>
      <c r="AL131" s="128"/>
      <c r="AM131" s="128"/>
      <c r="AN131" s="128"/>
      <c r="AO131" s="128"/>
      <c r="AP131" s="128"/>
      <c r="AQ131" s="128"/>
      <c r="AR131" s="9"/>
      <c r="AS131" s="9"/>
      <c r="AT131" s="9"/>
      <c r="AU131" s="161"/>
      <c r="AV131" s="161"/>
      <c r="AW131" s="161"/>
      <c r="AX131" s="161"/>
      <c r="AY131" s="161"/>
    </row>
    <row r="132" spans="1:51" ht="15.75" x14ac:dyDescent="0.5">
      <c r="A132" s="244"/>
      <c r="B132" s="244"/>
      <c r="C132" s="244"/>
      <c r="D132" s="244"/>
      <c r="E132" s="244"/>
      <c r="F132" s="244"/>
      <c r="G132" s="244"/>
      <c r="H132" s="244"/>
      <c r="I132" s="244"/>
      <c r="J132" s="244"/>
      <c r="K132" s="244"/>
      <c r="L132" s="244"/>
      <c r="M132" s="244"/>
      <c r="N132" s="244"/>
      <c r="O132" s="244"/>
      <c r="P132" s="244"/>
      <c r="Q132" s="244"/>
      <c r="R132" s="192"/>
      <c r="S132" s="161"/>
      <c r="T132" s="161"/>
      <c r="U132" s="244"/>
      <c r="V132" s="244"/>
      <c r="W132" s="244"/>
      <c r="X132" s="130"/>
      <c r="Y132" s="130"/>
      <c r="Z132" s="130"/>
      <c r="AA132" s="130"/>
      <c r="AB132" s="130"/>
      <c r="AC132" s="130"/>
      <c r="AD132" s="130"/>
      <c r="AE132" s="130"/>
      <c r="AF132" s="130"/>
      <c r="AG132" s="130"/>
      <c r="AH132" s="130"/>
      <c r="AI132" s="130"/>
      <c r="AJ132" s="130"/>
      <c r="AK132" s="127"/>
      <c r="AL132" s="128"/>
      <c r="AM132" s="128"/>
      <c r="AN132" s="128"/>
      <c r="AO132" s="128"/>
      <c r="AP132" s="128"/>
      <c r="AQ132" s="128"/>
      <c r="AR132" s="9"/>
      <c r="AS132" s="9"/>
      <c r="AT132" s="9"/>
      <c r="AU132" s="161"/>
      <c r="AV132" s="161"/>
      <c r="AW132" s="161"/>
      <c r="AX132" s="161"/>
      <c r="AY132" s="161"/>
    </row>
    <row r="133" spans="1:51" ht="15.75" x14ac:dyDescent="0.5">
      <c r="A133" s="245"/>
      <c r="B133" s="245"/>
      <c r="C133" s="244"/>
      <c r="D133" s="244"/>
      <c r="E133" s="244"/>
      <c r="F133" s="244"/>
      <c r="G133" s="244"/>
      <c r="H133" s="244"/>
      <c r="I133" s="244"/>
      <c r="J133" s="244"/>
      <c r="K133" s="244"/>
      <c r="L133" s="244"/>
      <c r="M133" s="244"/>
      <c r="N133" s="244"/>
      <c r="O133" s="244"/>
      <c r="P133" s="244"/>
      <c r="Q133" s="244"/>
      <c r="R133" s="192"/>
      <c r="S133" s="161"/>
      <c r="T133" s="161"/>
      <c r="U133" s="245"/>
      <c r="V133" s="244"/>
      <c r="W133" s="244"/>
      <c r="X133" s="130"/>
      <c r="Y133" s="130"/>
      <c r="Z133" s="130"/>
      <c r="AA133" s="130"/>
      <c r="AB133" s="130"/>
      <c r="AC133" s="130"/>
      <c r="AD133" s="130"/>
      <c r="AE133" s="130"/>
      <c r="AF133" s="130"/>
      <c r="AG133" s="130"/>
      <c r="AH133" s="130"/>
      <c r="AI133" s="130"/>
      <c r="AJ133" s="130"/>
      <c r="AK133" s="127"/>
      <c r="AL133" s="128"/>
      <c r="AM133" s="128"/>
      <c r="AN133" s="128"/>
      <c r="AO133" s="128"/>
      <c r="AP133" s="128"/>
      <c r="AQ133" s="128"/>
      <c r="AR133" s="9"/>
      <c r="AS133" s="9"/>
      <c r="AT133" s="9"/>
      <c r="AU133" s="161"/>
      <c r="AV133" s="161"/>
      <c r="AW133" s="161"/>
      <c r="AX133" s="161"/>
      <c r="AY133" s="161"/>
    </row>
    <row r="134" spans="1:51" ht="15.75" x14ac:dyDescent="0.5">
      <c r="A134" s="244"/>
      <c r="B134" s="244"/>
      <c r="C134" s="244"/>
      <c r="D134" s="244"/>
      <c r="E134" s="244"/>
      <c r="F134" s="244"/>
      <c r="G134" s="244"/>
      <c r="H134" s="244"/>
      <c r="I134" s="244"/>
      <c r="J134" s="244"/>
      <c r="K134" s="244"/>
      <c r="L134" s="244"/>
      <c r="M134" s="244"/>
      <c r="N134" s="244"/>
      <c r="O134" s="244"/>
      <c r="P134" s="244"/>
      <c r="Q134" s="244"/>
      <c r="R134" s="192"/>
      <c r="S134" s="161"/>
      <c r="T134" s="161"/>
      <c r="U134" s="244"/>
      <c r="V134" s="244"/>
      <c r="W134" s="244"/>
      <c r="X134" s="130"/>
      <c r="Y134" s="130"/>
      <c r="Z134" s="130"/>
      <c r="AA134" s="130"/>
      <c r="AB134" s="130"/>
      <c r="AC134" s="130"/>
      <c r="AD134" s="130"/>
      <c r="AE134" s="130"/>
      <c r="AF134" s="130"/>
      <c r="AG134" s="130"/>
      <c r="AH134" s="130"/>
      <c r="AI134" s="130"/>
      <c r="AJ134" s="130"/>
      <c r="AK134" s="127"/>
      <c r="AL134" s="128"/>
      <c r="AM134" s="128"/>
      <c r="AN134" s="128"/>
      <c r="AO134" s="128"/>
      <c r="AP134" s="128"/>
      <c r="AQ134" s="128"/>
      <c r="AR134" s="9"/>
      <c r="AS134" s="9"/>
      <c r="AT134" s="9"/>
      <c r="AU134" s="161"/>
      <c r="AV134" s="161"/>
      <c r="AW134" s="161"/>
      <c r="AX134" s="161"/>
      <c r="AY134" s="161"/>
    </row>
    <row r="135" spans="1:51" ht="15.75" x14ac:dyDescent="0.5">
      <c r="A135" s="244"/>
      <c r="B135" s="244"/>
      <c r="C135" s="244"/>
      <c r="D135" s="244"/>
      <c r="E135" s="244"/>
      <c r="F135" s="244"/>
      <c r="G135" s="244"/>
      <c r="H135" s="244"/>
      <c r="I135" s="244"/>
      <c r="J135" s="244"/>
      <c r="K135" s="244"/>
      <c r="L135" s="244"/>
      <c r="M135" s="244"/>
      <c r="N135" s="244"/>
      <c r="O135" s="244"/>
      <c r="P135" s="244"/>
      <c r="Q135" s="244"/>
      <c r="R135" s="192"/>
      <c r="S135" s="161"/>
      <c r="T135" s="161"/>
      <c r="U135" s="244"/>
      <c r="V135" s="244"/>
      <c r="W135" s="244"/>
      <c r="X135" s="130"/>
      <c r="Y135" s="130"/>
      <c r="Z135" s="130"/>
      <c r="AA135" s="130"/>
      <c r="AB135" s="130"/>
      <c r="AC135" s="130"/>
      <c r="AD135" s="130"/>
      <c r="AE135" s="130"/>
      <c r="AF135" s="130"/>
      <c r="AG135" s="130"/>
      <c r="AH135" s="130"/>
      <c r="AI135" s="130"/>
      <c r="AJ135" s="130"/>
      <c r="AK135" s="127"/>
      <c r="AL135" s="128"/>
      <c r="AM135" s="128"/>
      <c r="AN135" s="128"/>
      <c r="AO135" s="128"/>
      <c r="AP135" s="128"/>
      <c r="AQ135" s="128"/>
      <c r="AR135" s="9"/>
      <c r="AS135" s="9"/>
      <c r="AT135" s="9"/>
      <c r="AU135" s="161"/>
      <c r="AV135" s="161"/>
      <c r="AW135" s="161"/>
      <c r="AX135" s="161"/>
      <c r="AY135" s="161"/>
    </row>
    <row r="136" spans="1:51" ht="15.75" x14ac:dyDescent="0.5">
      <c r="A136" s="244"/>
      <c r="B136" s="244"/>
      <c r="C136" s="244"/>
      <c r="D136" s="244"/>
      <c r="E136" s="244"/>
      <c r="F136" s="244"/>
      <c r="G136" s="244"/>
      <c r="H136" s="244"/>
      <c r="I136" s="244"/>
      <c r="J136" s="244"/>
      <c r="K136" s="244"/>
      <c r="L136" s="244"/>
      <c r="M136" s="244"/>
      <c r="N136" s="244"/>
      <c r="O136" s="244"/>
      <c r="P136" s="244"/>
      <c r="Q136" s="244"/>
      <c r="R136" s="192"/>
      <c r="S136" s="161"/>
      <c r="T136" s="161"/>
      <c r="U136" s="244"/>
      <c r="V136" s="244"/>
      <c r="W136" s="244"/>
      <c r="X136" s="130"/>
      <c r="Y136" s="130"/>
      <c r="Z136" s="130"/>
      <c r="AA136" s="130"/>
      <c r="AB136" s="130"/>
      <c r="AC136" s="130"/>
      <c r="AD136" s="130"/>
      <c r="AE136" s="130"/>
      <c r="AF136" s="130"/>
      <c r="AG136" s="130"/>
      <c r="AH136" s="130"/>
      <c r="AI136" s="130"/>
      <c r="AJ136" s="130"/>
      <c r="AK136" s="127"/>
      <c r="AL136" s="128"/>
      <c r="AM136" s="128"/>
      <c r="AN136" s="128"/>
      <c r="AO136" s="128"/>
      <c r="AP136" s="128"/>
      <c r="AQ136" s="128"/>
      <c r="AR136" s="9"/>
      <c r="AS136" s="9"/>
      <c r="AT136" s="9"/>
      <c r="AU136" s="161"/>
      <c r="AV136" s="161"/>
      <c r="AW136" s="161"/>
      <c r="AX136" s="161"/>
      <c r="AY136" s="161"/>
    </row>
    <row r="137" spans="1:51" ht="15.75" x14ac:dyDescent="0.5">
      <c r="A137" s="244"/>
      <c r="B137" s="244"/>
      <c r="C137" s="244"/>
      <c r="D137" s="244"/>
      <c r="E137" s="244"/>
      <c r="F137" s="244"/>
      <c r="G137" s="244"/>
      <c r="H137" s="244"/>
      <c r="I137" s="244"/>
      <c r="J137" s="244"/>
      <c r="K137" s="244"/>
      <c r="L137" s="244"/>
      <c r="M137" s="244"/>
      <c r="N137" s="244"/>
      <c r="O137" s="244"/>
      <c r="P137" s="244"/>
      <c r="Q137" s="244"/>
      <c r="R137" s="192"/>
      <c r="S137" s="161"/>
      <c r="T137" s="161"/>
      <c r="U137" s="244"/>
      <c r="V137" s="244"/>
      <c r="W137" s="244"/>
      <c r="X137" s="130"/>
      <c r="Y137" s="130"/>
      <c r="Z137" s="130"/>
      <c r="AA137" s="130"/>
      <c r="AB137" s="130"/>
      <c r="AC137" s="130"/>
      <c r="AD137" s="130"/>
      <c r="AE137" s="130"/>
      <c r="AF137" s="130"/>
      <c r="AG137" s="130"/>
      <c r="AH137" s="130"/>
      <c r="AI137" s="130"/>
      <c r="AJ137" s="130"/>
      <c r="AK137" s="127"/>
      <c r="AL137" s="128"/>
      <c r="AM137" s="128"/>
      <c r="AN137" s="128"/>
      <c r="AO137" s="128"/>
      <c r="AP137" s="128"/>
      <c r="AQ137" s="128"/>
      <c r="AR137" s="9"/>
      <c r="AS137" s="9"/>
      <c r="AT137" s="9"/>
      <c r="AU137" s="161"/>
      <c r="AV137" s="161"/>
      <c r="AW137" s="161"/>
      <c r="AX137" s="161"/>
      <c r="AY137" s="161"/>
    </row>
    <row r="138" spans="1:51" ht="15.75" x14ac:dyDescent="0.5">
      <c r="A138" s="244"/>
      <c r="B138" s="244"/>
      <c r="C138" s="244"/>
      <c r="D138" s="244"/>
      <c r="E138" s="244"/>
      <c r="F138" s="244"/>
      <c r="G138" s="244"/>
      <c r="H138" s="244"/>
      <c r="I138" s="244"/>
      <c r="J138" s="244"/>
      <c r="K138" s="244"/>
      <c r="L138" s="244"/>
      <c r="M138" s="244"/>
      <c r="N138" s="244"/>
      <c r="O138" s="244"/>
      <c r="P138" s="244"/>
      <c r="Q138" s="244"/>
      <c r="R138" s="192"/>
      <c r="S138" s="161"/>
      <c r="T138" s="161"/>
      <c r="U138" s="244"/>
      <c r="V138" s="244"/>
      <c r="W138" s="244"/>
      <c r="X138" s="130"/>
      <c r="Y138" s="130"/>
      <c r="Z138" s="130"/>
      <c r="AA138" s="130"/>
      <c r="AB138" s="130"/>
      <c r="AC138" s="130"/>
      <c r="AD138" s="130"/>
      <c r="AE138" s="130"/>
      <c r="AF138" s="130"/>
      <c r="AG138" s="130"/>
      <c r="AH138" s="130"/>
      <c r="AI138" s="130"/>
      <c r="AJ138" s="130"/>
      <c r="AK138" s="127"/>
      <c r="AL138" s="128"/>
      <c r="AM138" s="128"/>
      <c r="AN138" s="128"/>
      <c r="AO138" s="128"/>
      <c r="AP138" s="128"/>
      <c r="AQ138" s="128"/>
      <c r="AR138" s="9"/>
      <c r="AS138" s="9"/>
      <c r="AT138" s="9"/>
      <c r="AU138" s="161"/>
      <c r="AV138" s="161"/>
      <c r="AW138" s="161"/>
      <c r="AX138" s="161"/>
      <c r="AY138" s="161"/>
    </row>
    <row r="139" spans="1:51" ht="15.75" x14ac:dyDescent="0.5">
      <c r="A139" s="245"/>
      <c r="B139" s="245"/>
      <c r="C139" s="244"/>
      <c r="D139" s="244"/>
      <c r="E139" s="244"/>
      <c r="F139" s="244"/>
      <c r="G139" s="244"/>
      <c r="H139" s="244"/>
      <c r="I139" s="244"/>
      <c r="J139" s="244"/>
      <c r="K139" s="244"/>
      <c r="L139" s="244"/>
      <c r="M139" s="244"/>
      <c r="N139" s="244"/>
      <c r="O139" s="244"/>
      <c r="P139" s="244"/>
      <c r="Q139" s="244"/>
      <c r="R139" s="192"/>
      <c r="S139" s="161"/>
      <c r="T139" s="161"/>
      <c r="U139" s="245"/>
      <c r="V139" s="244"/>
      <c r="W139" s="244"/>
      <c r="X139" s="130"/>
      <c r="Y139" s="130"/>
      <c r="Z139" s="130"/>
      <c r="AA139" s="130"/>
      <c r="AB139" s="130"/>
      <c r="AC139" s="130"/>
      <c r="AD139" s="130"/>
      <c r="AE139" s="130"/>
      <c r="AF139" s="130"/>
      <c r="AG139" s="130"/>
      <c r="AH139" s="130"/>
      <c r="AI139" s="130"/>
      <c r="AJ139" s="130"/>
      <c r="AK139" s="127"/>
      <c r="AL139" s="128"/>
      <c r="AM139" s="128"/>
      <c r="AN139" s="128"/>
      <c r="AO139" s="128"/>
      <c r="AP139" s="128"/>
      <c r="AQ139" s="128"/>
      <c r="AR139" s="9"/>
      <c r="AS139" s="9"/>
      <c r="AT139" s="9"/>
      <c r="AU139" s="161"/>
      <c r="AV139" s="161"/>
      <c r="AW139" s="161"/>
      <c r="AX139" s="161"/>
      <c r="AY139" s="161"/>
    </row>
    <row r="140" spans="1:51" ht="15.75" x14ac:dyDescent="0.5">
      <c r="A140" s="244"/>
      <c r="B140" s="244"/>
      <c r="C140" s="244"/>
      <c r="D140" s="244"/>
      <c r="E140" s="244"/>
      <c r="F140" s="244"/>
      <c r="G140" s="244"/>
      <c r="H140" s="244"/>
      <c r="I140" s="244"/>
      <c r="J140" s="244"/>
      <c r="K140" s="244"/>
      <c r="L140" s="244"/>
      <c r="M140" s="244"/>
      <c r="N140" s="244"/>
      <c r="O140" s="244"/>
      <c r="P140" s="244"/>
      <c r="Q140" s="244"/>
      <c r="R140" s="192"/>
      <c r="S140" s="161"/>
      <c r="T140" s="161"/>
      <c r="U140" s="244"/>
      <c r="V140" s="244"/>
      <c r="W140" s="244"/>
      <c r="X140" s="130"/>
      <c r="Y140" s="130"/>
      <c r="Z140" s="130"/>
      <c r="AA140" s="130"/>
      <c r="AB140" s="130"/>
      <c r="AC140" s="130"/>
      <c r="AD140" s="130"/>
      <c r="AE140" s="130"/>
      <c r="AF140" s="130"/>
      <c r="AG140" s="130"/>
      <c r="AH140" s="130"/>
      <c r="AI140" s="130"/>
      <c r="AJ140" s="130"/>
      <c r="AK140" s="127"/>
      <c r="AL140" s="128"/>
      <c r="AM140" s="128"/>
      <c r="AN140" s="128"/>
      <c r="AO140" s="128"/>
      <c r="AP140" s="128"/>
      <c r="AQ140" s="128"/>
      <c r="AR140" s="9"/>
      <c r="AS140" s="9"/>
      <c r="AT140" s="9"/>
      <c r="AU140" s="161"/>
      <c r="AV140" s="161"/>
      <c r="AW140" s="161"/>
      <c r="AX140" s="161"/>
      <c r="AY140" s="161"/>
    </row>
    <row r="141" spans="1:51" ht="15.75" x14ac:dyDescent="0.5">
      <c r="A141" s="244"/>
      <c r="B141" s="244"/>
      <c r="C141" s="244"/>
      <c r="D141" s="244"/>
      <c r="E141" s="244"/>
      <c r="F141" s="244"/>
      <c r="G141" s="244"/>
      <c r="H141" s="244"/>
      <c r="I141" s="244"/>
      <c r="J141" s="244"/>
      <c r="K141" s="244"/>
      <c r="L141" s="244"/>
      <c r="M141" s="244"/>
      <c r="N141" s="244"/>
      <c r="O141" s="244"/>
      <c r="P141" s="244"/>
      <c r="Q141" s="244"/>
      <c r="R141" s="192"/>
      <c r="S141" s="161"/>
      <c r="T141" s="161"/>
      <c r="U141" s="244"/>
      <c r="V141" s="244"/>
      <c r="W141" s="244"/>
      <c r="X141" s="130"/>
      <c r="Y141" s="130"/>
      <c r="Z141" s="130"/>
      <c r="AA141" s="130"/>
      <c r="AB141" s="130"/>
      <c r="AC141" s="130"/>
      <c r="AD141" s="130"/>
      <c r="AE141" s="130"/>
      <c r="AF141" s="130"/>
      <c r="AG141" s="130"/>
      <c r="AH141" s="130"/>
      <c r="AI141" s="130"/>
      <c r="AJ141" s="130"/>
      <c r="AK141" s="127"/>
      <c r="AL141" s="128"/>
      <c r="AM141" s="128"/>
      <c r="AN141" s="128"/>
      <c r="AO141" s="128"/>
      <c r="AP141" s="128"/>
      <c r="AQ141" s="128"/>
      <c r="AR141" s="9"/>
      <c r="AS141" s="9"/>
      <c r="AT141" s="9"/>
      <c r="AU141" s="161"/>
      <c r="AV141" s="161"/>
      <c r="AW141" s="161"/>
      <c r="AX141" s="161"/>
      <c r="AY141" s="161"/>
    </row>
    <row r="142" spans="1:51" ht="15.75" x14ac:dyDescent="0.5">
      <c r="A142" s="244"/>
      <c r="B142" s="244"/>
      <c r="C142" s="244"/>
      <c r="D142" s="244"/>
      <c r="E142" s="244"/>
      <c r="F142" s="244"/>
      <c r="G142" s="244"/>
      <c r="H142" s="244"/>
      <c r="I142" s="244"/>
      <c r="J142" s="244"/>
      <c r="K142" s="244"/>
      <c r="L142" s="244"/>
      <c r="M142" s="244"/>
      <c r="N142" s="244"/>
      <c r="O142" s="244"/>
      <c r="P142" s="244"/>
      <c r="Q142" s="244"/>
      <c r="R142" s="192"/>
      <c r="S142" s="161"/>
      <c r="T142" s="161"/>
      <c r="U142" s="244"/>
      <c r="V142" s="244"/>
      <c r="W142" s="244"/>
      <c r="X142" s="130"/>
      <c r="Y142" s="130"/>
      <c r="Z142" s="130"/>
      <c r="AA142" s="130"/>
      <c r="AB142" s="130"/>
      <c r="AC142" s="130"/>
      <c r="AD142" s="130"/>
      <c r="AE142" s="130"/>
      <c r="AF142" s="130"/>
      <c r="AG142" s="130"/>
      <c r="AH142" s="130"/>
      <c r="AI142" s="130"/>
      <c r="AJ142" s="130"/>
      <c r="AK142" s="127"/>
      <c r="AL142" s="128"/>
      <c r="AM142" s="128"/>
      <c r="AN142" s="128"/>
      <c r="AO142" s="128"/>
      <c r="AP142" s="128"/>
      <c r="AQ142" s="128"/>
      <c r="AR142" s="9"/>
      <c r="AS142" s="9"/>
      <c r="AT142" s="9"/>
      <c r="AU142" s="161"/>
      <c r="AV142" s="161"/>
      <c r="AW142" s="161"/>
      <c r="AX142" s="161"/>
      <c r="AY142" s="161"/>
    </row>
    <row r="143" spans="1:51" ht="15.75" x14ac:dyDescent="0.5">
      <c r="A143" s="244"/>
      <c r="B143" s="244"/>
      <c r="C143" s="244"/>
      <c r="D143" s="244"/>
      <c r="E143" s="244"/>
      <c r="F143" s="244"/>
      <c r="G143" s="244"/>
      <c r="H143" s="244"/>
      <c r="I143" s="244"/>
      <c r="J143" s="244"/>
      <c r="K143" s="244"/>
      <c r="L143" s="244"/>
      <c r="M143" s="244"/>
      <c r="N143" s="244"/>
      <c r="O143" s="244"/>
      <c r="P143" s="244"/>
      <c r="Q143" s="244"/>
      <c r="R143" s="192"/>
      <c r="S143" s="161"/>
      <c r="T143" s="161"/>
      <c r="U143" s="244"/>
      <c r="V143" s="244"/>
      <c r="W143" s="244"/>
      <c r="X143" s="130"/>
      <c r="Y143" s="130"/>
      <c r="Z143" s="130"/>
      <c r="AA143" s="130"/>
      <c r="AB143" s="130"/>
      <c r="AC143" s="130"/>
      <c r="AD143" s="130"/>
      <c r="AE143" s="130"/>
      <c r="AF143" s="130"/>
      <c r="AG143" s="130"/>
      <c r="AH143" s="130"/>
      <c r="AI143" s="130"/>
      <c r="AJ143" s="130"/>
      <c r="AK143" s="127"/>
      <c r="AL143" s="128"/>
      <c r="AM143" s="128"/>
      <c r="AN143" s="128"/>
      <c r="AO143" s="128"/>
      <c r="AP143" s="128"/>
      <c r="AQ143" s="128"/>
      <c r="AR143" s="9"/>
      <c r="AS143" s="9"/>
      <c r="AT143" s="9"/>
      <c r="AU143" s="161"/>
      <c r="AV143" s="161"/>
      <c r="AW143" s="161"/>
      <c r="AX143" s="161"/>
      <c r="AY143" s="161"/>
    </row>
    <row r="144" spans="1:51" ht="15.75" x14ac:dyDescent="0.5">
      <c r="A144" s="244"/>
      <c r="B144" s="244"/>
      <c r="C144" s="244"/>
      <c r="D144" s="244"/>
      <c r="E144" s="244"/>
      <c r="F144" s="244"/>
      <c r="G144" s="244"/>
      <c r="H144" s="244"/>
      <c r="I144" s="244"/>
      <c r="J144" s="244"/>
      <c r="K144" s="244"/>
      <c r="L144" s="244"/>
      <c r="M144" s="244"/>
      <c r="N144" s="244"/>
      <c r="O144" s="244"/>
      <c r="P144" s="244"/>
      <c r="Q144" s="244"/>
      <c r="R144" s="192"/>
      <c r="S144" s="161"/>
      <c r="T144" s="161"/>
      <c r="U144" s="244"/>
      <c r="V144" s="244"/>
      <c r="W144" s="244"/>
      <c r="X144" s="130"/>
      <c r="Y144" s="130"/>
      <c r="Z144" s="130"/>
      <c r="AA144" s="130"/>
      <c r="AB144" s="130"/>
      <c r="AC144" s="130"/>
      <c r="AD144" s="130"/>
      <c r="AE144" s="130"/>
      <c r="AF144" s="130"/>
      <c r="AG144" s="130"/>
      <c r="AH144" s="130"/>
      <c r="AI144" s="130"/>
      <c r="AJ144" s="130"/>
      <c r="AK144" s="127"/>
      <c r="AL144" s="128"/>
      <c r="AM144" s="128"/>
      <c r="AN144" s="128"/>
      <c r="AO144" s="128"/>
      <c r="AP144" s="128"/>
      <c r="AQ144" s="128"/>
      <c r="AR144" s="9"/>
      <c r="AS144" s="9"/>
      <c r="AT144" s="9"/>
      <c r="AU144" s="161"/>
      <c r="AV144" s="161"/>
      <c r="AW144" s="161"/>
      <c r="AX144" s="161"/>
      <c r="AY144" s="161"/>
    </row>
    <row r="145" spans="1:51" ht="15.75" x14ac:dyDescent="0.5">
      <c r="A145" s="245"/>
      <c r="B145" s="245"/>
      <c r="C145" s="244"/>
      <c r="D145" s="244"/>
      <c r="E145" s="244"/>
      <c r="F145" s="244"/>
      <c r="G145" s="244"/>
      <c r="H145" s="244"/>
      <c r="I145" s="244"/>
      <c r="J145" s="244"/>
      <c r="K145" s="244"/>
      <c r="L145" s="244"/>
      <c r="M145" s="244"/>
      <c r="N145" s="244"/>
      <c r="O145" s="244"/>
      <c r="P145" s="244"/>
      <c r="Q145" s="244"/>
      <c r="R145" s="192"/>
      <c r="S145" s="161"/>
      <c r="T145" s="161"/>
      <c r="U145" s="245"/>
      <c r="V145" s="244"/>
      <c r="W145" s="244"/>
      <c r="X145" s="130"/>
      <c r="Y145" s="130"/>
      <c r="Z145" s="130"/>
      <c r="AA145" s="130"/>
      <c r="AB145" s="130"/>
      <c r="AC145" s="130"/>
      <c r="AD145" s="130"/>
      <c r="AE145" s="130"/>
      <c r="AF145" s="130"/>
      <c r="AG145" s="130"/>
      <c r="AH145" s="130"/>
      <c r="AI145" s="130"/>
      <c r="AJ145" s="130"/>
      <c r="AK145" s="127"/>
      <c r="AL145" s="128"/>
      <c r="AM145" s="128"/>
      <c r="AN145" s="128"/>
      <c r="AO145" s="128"/>
      <c r="AP145" s="128"/>
      <c r="AQ145" s="128"/>
      <c r="AR145" s="9"/>
      <c r="AS145" s="9"/>
      <c r="AT145" s="9"/>
      <c r="AU145" s="161"/>
      <c r="AV145" s="161"/>
      <c r="AW145" s="161"/>
      <c r="AX145" s="161"/>
      <c r="AY145" s="161"/>
    </row>
    <row r="146" spans="1:51" ht="15.75" x14ac:dyDescent="0.5">
      <c r="A146" s="244"/>
      <c r="B146" s="244"/>
      <c r="C146" s="244"/>
      <c r="D146" s="244"/>
      <c r="E146" s="244"/>
      <c r="F146" s="244"/>
      <c r="G146" s="244"/>
      <c r="H146" s="244"/>
      <c r="I146" s="244"/>
      <c r="J146" s="244"/>
      <c r="K146" s="244"/>
      <c r="L146" s="244"/>
      <c r="M146" s="244"/>
      <c r="N146" s="244"/>
      <c r="O146" s="244"/>
      <c r="P146" s="244"/>
      <c r="Q146" s="244"/>
      <c r="R146" s="192"/>
      <c r="S146" s="161"/>
      <c r="T146" s="161"/>
      <c r="U146" s="244"/>
      <c r="V146" s="244"/>
      <c r="W146" s="244"/>
      <c r="X146" s="130"/>
      <c r="Y146" s="130"/>
      <c r="Z146" s="130"/>
      <c r="AA146" s="130"/>
      <c r="AB146" s="130"/>
      <c r="AC146" s="130"/>
      <c r="AD146" s="130"/>
      <c r="AE146" s="130"/>
      <c r="AF146" s="130"/>
      <c r="AG146" s="130"/>
      <c r="AH146" s="130"/>
      <c r="AI146" s="130"/>
      <c r="AJ146" s="130"/>
      <c r="AK146" s="127"/>
      <c r="AL146" s="128"/>
      <c r="AM146" s="128"/>
      <c r="AN146" s="128"/>
      <c r="AO146" s="128"/>
      <c r="AP146" s="128"/>
      <c r="AQ146" s="128"/>
      <c r="AR146" s="9"/>
      <c r="AS146" s="9"/>
      <c r="AT146" s="9"/>
      <c r="AU146" s="161"/>
      <c r="AV146" s="161"/>
      <c r="AW146" s="161"/>
      <c r="AX146" s="161"/>
      <c r="AY146" s="161"/>
    </row>
    <row r="147" spans="1:51" ht="15.75" x14ac:dyDescent="0.5">
      <c r="A147" s="244"/>
      <c r="B147" s="244"/>
      <c r="C147" s="244"/>
      <c r="D147" s="244"/>
      <c r="E147" s="244"/>
      <c r="F147" s="244"/>
      <c r="G147" s="244"/>
      <c r="H147" s="244"/>
      <c r="I147" s="244"/>
      <c r="J147" s="244"/>
      <c r="K147" s="244"/>
      <c r="L147" s="244"/>
      <c r="M147" s="244"/>
      <c r="N147" s="244"/>
      <c r="O147" s="244"/>
      <c r="P147" s="244"/>
      <c r="Q147" s="244"/>
      <c r="R147" s="192"/>
      <c r="S147" s="161"/>
      <c r="T147" s="161"/>
      <c r="U147" s="244"/>
      <c r="V147" s="244"/>
      <c r="W147" s="244"/>
      <c r="X147" s="130"/>
      <c r="Y147" s="130"/>
      <c r="Z147" s="130"/>
      <c r="AA147" s="130"/>
      <c r="AB147" s="130"/>
      <c r="AC147" s="130"/>
      <c r="AD147" s="130"/>
      <c r="AE147" s="130"/>
      <c r="AF147" s="130"/>
      <c r="AG147" s="130"/>
      <c r="AH147" s="130"/>
      <c r="AI147" s="130"/>
      <c r="AJ147" s="130"/>
      <c r="AK147" s="127"/>
      <c r="AL147" s="128"/>
      <c r="AM147" s="128"/>
      <c r="AN147" s="128"/>
      <c r="AO147" s="128"/>
      <c r="AP147" s="128"/>
      <c r="AQ147" s="128"/>
      <c r="AR147" s="9"/>
      <c r="AS147" s="9"/>
      <c r="AT147" s="9"/>
      <c r="AU147" s="161"/>
      <c r="AV147" s="161"/>
      <c r="AW147" s="161"/>
      <c r="AX147" s="161"/>
      <c r="AY147" s="161"/>
    </row>
    <row r="148" spans="1:51" ht="15.75" x14ac:dyDescent="0.5">
      <c r="A148" s="244"/>
      <c r="B148" s="244"/>
      <c r="C148" s="244"/>
      <c r="D148" s="244"/>
      <c r="E148" s="244"/>
      <c r="F148" s="244"/>
      <c r="G148" s="244"/>
      <c r="H148" s="244"/>
      <c r="I148" s="244"/>
      <c r="J148" s="244"/>
      <c r="K148" s="244"/>
      <c r="L148" s="244"/>
      <c r="M148" s="244"/>
      <c r="N148" s="244"/>
      <c r="O148" s="244"/>
      <c r="P148" s="244"/>
      <c r="Q148" s="244"/>
      <c r="R148" s="192"/>
      <c r="S148" s="161"/>
      <c r="T148" s="161"/>
      <c r="U148" s="244"/>
      <c r="V148" s="244"/>
      <c r="W148" s="244"/>
      <c r="X148" s="130"/>
      <c r="Y148" s="130"/>
      <c r="Z148" s="130"/>
      <c r="AA148" s="130"/>
      <c r="AB148" s="130"/>
      <c r="AC148" s="130"/>
      <c r="AD148" s="130"/>
      <c r="AE148" s="130"/>
      <c r="AF148" s="130"/>
      <c r="AG148" s="130"/>
      <c r="AH148" s="130"/>
      <c r="AI148" s="130"/>
      <c r="AJ148" s="130"/>
      <c r="AK148" s="127"/>
      <c r="AL148" s="128"/>
      <c r="AM148" s="128"/>
      <c r="AN148" s="128"/>
      <c r="AO148" s="128"/>
      <c r="AP148" s="128"/>
      <c r="AQ148" s="128"/>
      <c r="AR148" s="9"/>
      <c r="AS148" s="9"/>
      <c r="AT148" s="9"/>
      <c r="AU148" s="161"/>
      <c r="AV148" s="161"/>
      <c r="AW148" s="161"/>
      <c r="AX148" s="161"/>
      <c r="AY148" s="161"/>
    </row>
    <row r="149" spans="1:51" ht="15.75" x14ac:dyDescent="0.5">
      <c r="A149" s="244"/>
      <c r="B149" s="244"/>
      <c r="C149" s="244"/>
      <c r="D149" s="244"/>
      <c r="E149" s="244"/>
      <c r="F149" s="244"/>
      <c r="G149" s="244"/>
      <c r="H149" s="244"/>
      <c r="I149" s="244"/>
      <c r="J149" s="244"/>
      <c r="K149" s="244"/>
      <c r="L149" s="244"/>
      <c r="M149" s="244"/>
      <c r="N149" s="244"/>
      <c r="O149" s="244"/>
      <c r="P149" s="244"/>
      <c r="Q149" s="244"/>
      <c r="R149" s="192"/>
      <c r="S149" s="161"/>
      <c r="T149" s="161"/>
      <c r="U149" s="244"/>
      <c r="V149" s="244"/>
      <c r="W149" s="244"/>
      <c r="X149" s="130"/>
      <c r="Y149" s="130"/>
      <c r="Z149" s="130"/>
      <c r="AA149" s="130"/>
      <c r="AB149" s="130"/>
      <c r="AC149" s="130"/>
      <c r="AD149" s="130"/>
      <c r="AE149" s="130"/>
      <c r="AF149" s="130"/>
      <c r="AG149" s="130"/>
      <c r="AH149" s="130"/>
      <c r="AI149" s="130"/>
      <c r="AJ149" s="130"/>
      <c r="AK149" s="127"/>
      <c r="AL149" s="128"/>
      <c r="AM149" s="128"/>
      <c r="AN149" s="128"/>
      <c r="AO149" s="128"/>
      <c r="AP149" s="128"/>
      <c r="AQ149" s="128"/>
      <c r="AR149" s="9"/>
      <c r="AS149" s="9"/>
      <c r="AT149" s="9"/>
      <c r="AU149" s="161"/>
      <c r="AV149" s="161"/>
      <c r="AW149" s="161"/>
      <c r="AX149" s="161"/>
      <c r="AY149" s="161"/>
    </row>
    <row r="150" spans="1:51" ht="15.75" x14ac:dyDescent="0.5">
      <c r="A150" s="244"/>
      <c r="B150" s="244"/>
      <c r="C150" s="244"/>
      <c r="D150" s="244"/>
      <c r="E150" s="244"/>
      <c r="F150" s="244"/>
      <c r="G150" s="244"/>
      <c r="H150" s="244"/>
      <c r="I150" s="244"/>
      <c r="J150" s="244"/>
      <c r="K150" s="244"/>
      <c r="L150" s="244"/>
      <c r="M150" s="244"/>
      <c r="N150" s="244"/>
      <c r="O150" s="244"/>
      <c r="P150" s="244"/>
      <c r="Q150" s="244"/>
      <c r="R150" s="192"/>
      <c r="S150" s="161"/>
      <c r="T150" s="161"/>
      <c r="U150" s="244"/>
      <c r="V150" s="244"/>
      <c r="W150" s="244"/>
      <c r="X150" s="130"/>
      <c r="Y150" s="130"/>
      <c r="Z150" s="130"/>
      <c r="AA150" s="130"/>
      <c r="AB150" s="130"/>
      <c r="AC150" s="130"/>
      <c r="AD150" s="130"/>
      <c r="AE150" s="130"/>
      <c r="AF150" s="130"/>
      <c r="AG150" s="130"/>
      <c r="AH150" s="130"/>
      <c r="AI150" s="130"/>
      <c r="AJ150" s="130"/>
      <c r="AK150" s="127"/>
      <c r="AL150" s="128"/>
      <c r="AM150" s="128"/>
      <c r="AN150" s="128"/>
      <c r="AO150" s="128"/>
      <c r="AP150" s="128"/>
      <c r="AQ150" s="128"/>
      <c r="AR150" s="9"/>
      <c r="AS150" s="9"/>
      <c r="AT150" s="9"/>
      <c r="AU150" s="161"/>
      <c r="AV150" s="161"/>
      <c r="AW150" s="161"/>
      <c r="AX150" s="161"/>
      <c r="AY150" s="161"/>
    </row>
    <row r="151" spans="1:51" ht="15.75" x14ac:dyDescent="0.5">
      <c r="A151" s="245"/>
      <c r="B151" s="245"/>
      <c r="C151" s="244"/>
      <c r="D151" s="244"/>
      <c r="E151" s="244"/>
      <c r="F151" s="244"/>
      <c r="G151" s="244"/>
      <c r="H151" s="244"/>
      <c r="I151" s="244"/>
      <c r="J151" s="244"/>
      <c r="K151" s="244"/>
      <c r="L151" s="244"/>
      <c r="M151" s="244"/>
      <c r="N151" s="244"/>
      <c r="O151" s="244"/>
      <c r="P151" s="244"/>
      <c r="Q151" s="244"/>
      <c r="R151" s="192"/>
      <c r="S151" s="161"/>
      <c r="T151" s="161"/>
      <c r="U151" s="245"/>
      <c r="V151" s="244"/>
      <c r="W151" s="244"/>
      <c r="X151" s="130"/>
      <c r="Y151" s="130"/>
      <c r="Z151" s="130"/>
      <c r="AA151" s="130"/>
      <c r="AB151" s="130"/>
      <c r="AC151" s="130"/>
      <c r="AD151" s="130"/>
      <c r="AE151" s="130"/>
      <c r="AF151" s="130"/>
      <c r="AG151" s="130"/>
      <c r="AH151" s="130"/>
      <c r="AI151" s="130"/>
      <c r="AJ151" s="130"/>
      <c r="AK151" s="127"/>
      <c r="AL151" s="128"/>
      <c r="AM151" s="128"/>
      <c r="AN151" s="128"/>
      <c r="AO151" s="128"/>
      <c r="AP151" s="128"/>
      <c r="AQ151" s="128"/>
      <c r="AR151" s="9"/>
      <c r="AS151" s="9"/>
      <c r="AT151" s="9"/>
      <c r="AU151" s="161"/>
      <c r="AV151" s="161"/>
      <c r="AW151" s="161"/>
      <c r="AX151" s="161"/>
      <c r="AY151" s="161"/>
    </row>
    <row r="152" spans="1:51" ht="15.75" x14ac:dyDescent="0.5">
      <c r="A152" s="244"/>
      <c r="B152" s="244"/>
      <c r="C152" s="244"/>
      <c r="D152" s="244"/>
      <c r="E152" s="244"/>
      <c r="F152" s="244"/>
      <c r="G152" s="244"/>
      <c r="H152" s="244"/>
      <c r="I152" s="244"/>
      <c r="J152" s="244"/>
      <c r="K152" s="244"/>
      <c r="L152" s="244"/>
      <c r="M152" s="244"/>
      <c r="N152" s="244"/>
      <c r="O152" s="244"/>
      <c r="P152" s="244"/>
      <c r="Q152" s="244"/>
      <c r="R152" s="192"/>
      <c r="S152" s="161"/>
      <c r="T152" s="161"/>
      <c r="U152" s="244"/>
      <c r="V152" s="244"/>
      <c r="W152" s="244"/>
      <c r="X152" s="130"/>
      <c r="Y152" s="130"/>
      <c r="Z152" s="130"/>
      <c r="AA152" s="130"/>
      <c r="AB152" s="130"/>
      <c r="AC152" s="130"/>
      <c r="AD152" s="130"/>
      <c r="AE152" s="130"/>
      <c r="AF152" s="130"/>
      <c r="AG152" s="130"/>
      <c r="AH152" s="130"/>
      <c r="AI152" s="130"/>
      <c r="AJ152" s="130"/>
      <c r="AK152" s="127"/>
      <c r="AL152" s="128"/>
      <c r="AM152" s="128"/>
      <c r="AN152" s="128"/>
      <c r="AO152" s="128"/>
      <c r="AP152" s="128"/>
      <c r="AQ152" s="128"/>
      <c r="AR152" s="9"/>
      <c r="AS152" s="9"/>
      <c r="AT152" s="9"/>
      <c r="AU152" s="161"/>
      <c r="AV152" s="161"/>
      <c r="AW152" s="161"/>
      <c r="AX152" s="161"/>
      <c r="AY152" s="161"/>
    </row>
    <row r="153" spans="1:51" ht="15.75" x14ac:dyDescent="0.5">
      <c r="A153" s="244"/>
      <c r="B153" s="244"/>
      <c r="C153" s="244"/>
      <c r="D153" s="244"/>
      <c r="E153" s="244"/>
      <c r="F153" s="244"/>
      <c r="G153" s="244"/>
      <c r="H153" s="244"/>
      <c r="I153" s="244"/>
      <c r="J153" s="244"/>
      <c r="K153" s="244"/>
      <c r="L153" s="244"/>
      <c r="M153" s="244"/>
      <c r="N153" s="244"/>
      <c r="O153" s="244"/>
      <c r="P153" s="244"/>
      <c r="Q153" s="244"/>
      <c r="R153" s="192"/>
      <c r="S153" s="161"/>
      <c r="T153" s="161"/>
      <c r="U153" s="244"/>
      <c r="V153" s="244"/>
      <c r="W153" s="244"/>
      <c r="X153" s="130"/>
      <c r="Y153" s="130"/>
      <c r="Z153" s="130"/>
      <c r="AA153" s="130"/>
      <c r="AB153" s="130"/>
      <c r="AC153" s="130"/>
      <c r="AD153" s="130"/>
      <c r="AE153" s="130"/>
      <c r="AF153" s="130"/>
      <c r="AG153" s="130"/>
      <c r="AH153" s="130"/>
      <c r="AI153" s="130"/>
      <c r="AJ153" s="130"/>
      <c r="AK153" s="127"/>
      <c r="AL153" s="128"/>
      <c r="AM153" s="128"/>
      <c r="AN153" s="128"/>
      <c r="AO153" s="128"/>
      <c r="AP153" s="128"/>
      <c r="AQ153" s="128"/>
      <c r="AR153" s="9"/>
      <c r="AS153" s="9"/>
      <c r="AT153" s="9"/>
      <c r="AU153" s="161"/>
      <c r="AV153" s="161"/>
      <c r="AW153" s="161"/>
      <c r="AX153" s="161"/>
      <c r="AY153" s="161"/>
    </row>
    <row r="154" spans="1:51" ht="15.75" x14ac:dyDescent="0.5">
      <c r="A154" s="244"/>
      <c r="B154" s="244"/>
      <c r="C154" s="244"/>
      <c r="D154" s="244"/>
      <c r="E154" s="244"/>
      <c r="F154" s="244"/>
      <c r="G154" s="244"/>
      <c r="H154" s="244"/>
      <c r="I154" s="244"/>
      <c r="J154" s="244"/>
      <c r="K154" s="244"/>
      <c r="L154" s="244"/>
      <c r="M154" s="244"/>
      <c r="N154" s="244"/>
      <c r="O154" s="244"/>
      <c r="P154" s="244"/>
      <c r="Q154" s="244"/>
      <c r="R154" s="192"/>
      <c r="S154" s="161"/>
      <c r="T154" s="161"/>
      <c r="U154" s="244"/>
      <c r="V154" s="244"/>
      <c r="W154" s="244"/>
      <c r="X154" s="130"/>
      <c r="Y154" s="130"/>
      <c r="Z154" s="130"/>
      <c r="AA154" s="130"/>
      <c r="AB154" s="130"/>
      <c r="AC154" s="130"/>
      <c r="AD154" s="130"/>
      <c r="AE154" s="130"/>
      <c r="AF154" s="130"/>
      <c r="AG154" s="130"/>
      <c r="AH154" s="130"/>
      <c r="AI154" s="130"/>
      <c r="AJ154" s="130"/>
      <c r="AK154" s="127"/>
      <c r="AL154" s="128"/>
      <c r="AM154" s="128"/>
      <c r="AN154" s="128"/>
      <c r="AO154" s="128"/>
      <c r="AP154" s="128"/>
      <c r="AQ154" s="128"/>
      <c r="AR154" s="9"/>
      <c r="AS154" s="9"/>
      <c r="AT154" s="9"/>
      <c r="AU154" s="161"/>
      <c r="AV154" s="161"/>
      <c r="AW154" s="161"/>
      <c r="AX154" s="161"/>
      <c r="AY154" s="161"/>
    </row>
    <row r="155" spans="1:51" ht="15.75" x14ac:dyDescent="0.5">
      <c r="A155" s="244"/>
      <c r="B155" s="244"/>
      <c r="C155" s="244"/>
      <c r="D155" s="244"/>
      <c r="E155" s="244"/>
      <c r="F155" s="244"/>
      <c r="G155" s="244"/>
      <c r="H155" s="244"/>
      <c r="I155" s="244"/>
      <c r="J155" s="244"/>
      <c r="K155" s="244"/>
      <c r="L155" s="244"/>
      <c r="M155" s="244"/>
      <c r="N155" s="244"/>
      <c r="O155" s="244"/>
      <c r="P155" s="244"/>
      <c r="Q155" s="244"/>
      <c r="R155" s="192"/>
      <c r="S155" s="161"/>
      <c r="T155" s="161"/>
      <c r="U155" s="244"/>
      <c r="V155" s="244"/>
      <c r="W155" s="244"/>
      <c r="X155" s="130"/>
      <c r="Y155" s="130"/>
      <c r="Z155" s="130"/>
      <c r="AA155" s="130"/>
      <c r="AB155" s="130"/>
      <c r="AC155" s="130"/>
      <c r="AD155" s="130"/>
      <c r="AE155" s="130"/>
      <c r="AF155" s="130"/>
      <c r="AG155" s="130"/>
      <c r="AH155" s="130"/>
      <c r="AI155" s="130"/>
      <c r="AJ155" s="130"/>
      <c r="AK155" s="127"/>
      <c r="AL155" s="128"/>
      <c r="AM155" s="128"/>
      <c r="AN155" s="128"/>
      <c r="AO155" s="128"/>
      <c r="AP155" s="128"/>
      <c r="AQ155" s="128"/>
      <c r="AR155" s="9"/>
      <c r="AS155" s="9"/>
      <c r="AT155" s="9"/>
      <c r="AU155" s="161"/>
      <c r="AV155" s="161"/>
      <c r="AW155" s="161"/>
      <c r="AX155" s="161"/>
      <c r="AY155" s="161"/>
    </row>
    <row r="156" spans="1:51" ht="15.75" x14ac:dyDescent="0.5">
      <c r="A156" s="244"/>
      <c r="B156" s="244"/>
      <c r="C156" s="244"/>
      <c r="D156" s="244"/>
      <c r="E156" s="244"/>
      <c r="F156" s="244"/>
      <c r="G156" s="244"/>
      <c r="H156" s="244"/>
      <c r="I156" s="244"/>
      <c r="J156" s="244"/>
      <c r="K156" s="244"/>
      <c r="L156" s="244"/>
      <c r="M156" s="244"/>
      <c r="N156" s="244"/>
      <c r="O156" s="244"/>
      <c r="P156" s="244"/>
      <c r="Q156" s="244"/>
      <c r="R156" s="192"/>
      <c r="S156" s="161"/>
      <c r="T156" s="161"/>
      <c r="U156" s="244"/>
      <c r="V156" s="244"/>
      <c r="W156" s="244"/>
      <c r="X156" s="130"/>
      <c r="Y156" s="130"/>
      <c r="Z156" s="130"/>
      <c r="AA156" s="130"/>
      <c r="AB156" s="130"/>
      <c r="AC156" s="130"/>
      <c r="AD156" s="130"/>
      <c r="AE156" s="130"/>
      <c r="AF156" s="130"/>
      <c r="AG156" s="130"/>
      <c r="AH156" s="130"/>
      <c r="AI156" s="130"/>
      <c r="AJ156" s="130"/>
      <c r="AK156" s="127"/>
      <c r="AL156" s="128"/>
      <c r="AM156" s="128"/>
      <c r="AN156" s="128"/>
      <c r="AO156" s="128"/>
      <c r="AP156" s="128"/>
      <c r="AQ156" s="128"/>
      <c r="AR156" s="9"/>
      <c r="AS156" s="9"/>
      <c r="AT156" s="9"/>
      <c r="AU156" s="161"/>
      <c r="AV156" s="161"/>
      <c r="AW156" s="161"/>
      <c r="AX156" s="161"/>
      <c r="AY156" s="161"/>
    </row>
    <row r="157" spans="1:51" ht="15.75" x14ac:dyDescent="0.5">
      <c r="A157" s="245"/>
      <c r="B157" s="245"/>
      <c r="C157" s="244"/>
      <c r="D157" s="244"/>
      <c r="E157" s="244"/>
      <c r="F157" s="244"/>
      <c r="G157" s="244"/>
      <c r="H157" s="244"/>
      <c r="I157" s="244"/>
      <c r="J157" s="244"/>
      <c r="K157" s="244"/>
      <c r="L157" s="244"/>
      <c r="M157" s="244"/>
      <c r="N157" s="244"/>
      <c r="O157" s="244"/>
      <c r="P157" s="244"/>
      <c r="Q157" s="244"/>
      <c r="R157" s="192"/>
      <c r="S157" s="161"/>
      <c r="T157" s="161"/>
      <c r="U157" s="245"/>
      <c r="V157" s="244"/>
      <c r="W157" s="244"/>
      <c r="X157" s="130"/>
      <c r="Y157" s="130"/>
      <c r="Z157" s="130"/>
      <c r="AA157" s="130"/>
      <c r="AB157" s="130"/>
      <c r="AC157" s="130"/>
      <c r="AD157" s="130"/>
      <c r="AE157" s="130"/>
      <c r="AF157" s="130"/>
      <c r="AG157" s="130"/>
      <c r="AH157" s="130"/>
      <c r="AI157" s="130"/>
      <c r="AJ157" s="130"/>
      <c r="AK157" s="127"/>
      <c r="AL157" s="128"/>
      <c r="AM157" s="128"/>
      <c r="AN157" s="128"/>
      <c r="AO157" s="128"/>
      <c r="AP157" s="128"/>
      <c r="AQ157" s="128"/>
      <c r="AR157" s="9"/>
      <c r="AS157" s="9"/>
      <c r="AT157" s="9"/>
      <c r="AU157" s="161"/>
      <c r="AV157" s="161"/>
      <c r="AW157" s="161"/>
      <c r="AX157" s="161"/>
      <c r="AY157" s="161"/>
    </row>
    <row r="158" spans="1:51" ht="15.75" x14ac:dyDescent="0.5">
      <c r="A158" s="244"/>
      <c r="B158" s="244"/>
      <c r="C158" s="244"/>
      <c r="D158" s="244"/>
      <c r="E158" s="244"/>
      <c r="F158" s="244"/>
      <c r="G158" s="244"/>
      <c r="H158" s="244"/>
      <c r="I158" s="244"/>
      <c r="J158" s="244"/>
      <c r="K158" s="244"/>
      <c r="L158" s="244"/>
      <c r="M158" s="244"/>
      <c r="N158" s="244"/>
      <c r="O158" s="244"/>
      <c r="P158" s="244"/>
      <c r="Q158" s="244"/>
      <c r="R158" s="192"/>
      <c r="S158" s="161"/>
      <c r="T158" s="161"/>
      <c r="U158" s="244"/>
      <c r="V158" s="244"/>
      <c r="W158" s="244"/>
      <c r="X158" s="130"/>
      <c r="Y158" s="130"/>
      <c r="Z158" s="130"/>
      <c r="AA158" s="130"/>
      <c r="AB158" s="130"/>
      <c r="AC158" s="130"/>
      <c r="AD158" s="130"/>
      <c r="AE158" s="130"/>
      <c r="AF158" s="130"/>
      <c r="AG158" s="130"/>
      <c r="AH158" s="130"/>
      <c r="AI158" s="130"/>
      <c r="AJ158" s="130"/>
      <c r="AK158" s="127"/>
      <c r="AL158" s="128"/>
      <c r="AM158" s="128"/>
      <c r="AN158" s="128"/>
      <c r="AO158" s="128"/>
      <c r="AP158" s="128"/>
      <c r="AQ158" s="128"/>
      <c r="AR158" s="9"/>
      <c r="AS158" s="9"/>
      <c r="AT158" s="9"/>
      <c r="AU158" s="161"/>
      <c r="AV158" s="161"/>
      <c r="AW158" s="161"/>
      <c r="AX158" s="161"/>
      <c r="AY158" s="161"/>
    </row>
    <row r="159" spans="1:51" ht="15.75" x14ac:dyDescent="0.5">
      <c r="A159" s="244"/>
      <c r="B159" s="244"/>
      <c r="C159" s="244"/>
      <c r="D159" s="244"/>
      <c r="E159" s="244"/>
      <c r="F159" s="244"/>
      <c r="G159" s="244"/>
      <c r="H159" s="244"/>
      <c r="I159" s="244"/>
      <c r="J159" s="244"/>
      <c r="K159" s="244"/>
      <c r="L159" s="244"/>
      <c r="M159" s="244"/>
      <c r="N159" s="244"/>
      <c r="O159" s="244"/>
      <c r="P159" s="244"/>
      <c r="Q159" s="244"/>
      <c r="R159" s="192"/>
      <c r="S159" s="161"/>
      <c r="T159" s="161"/>
      <c r="U159" s="244"/>
      <c r="V159" s="244"/>
      <c r="W159" s="244"/>
      <c r="X159" s="130"/>
      <c r="Y159" s="130"/>
      <c r="Z159" s="130"/>
      <c r="AA159" s="130"/>
      <c r="AB159" s="130"/>
      <c r="AC159" s="130"/>
      <c r="AD159" s="130"/>
      <c r="AE159" s="130"/>
      <c r="AF159" s="130"/>
      <c r="AG159" s="130"/>
      <c r="AH159" s="130"/>
      <c r="AI159" s="130"/>
      <c r="AJ159" s="130"/>
      <c r="AK159" s="127"/>
      <c r="AL159" s="128"/>
      <c r="AM159" s="128"/>
      <c r="AN159" s="128"/>
      <c r="AO159" s="128"/>
      <c r="AP159" s="128"/>
      <c r="AQ159" s="128"/>
      <c r="AR159" s="9"/>
      <c r="AS159" s="9"/>
      <c r="AT159" s="9"/>
      <c r="AU159" s="161"/>
      <c r="AV159" s="161"/>
      <c r="AW159" s="161"/>
      <c r="AX159" s="161"/>
      <c r="AY159" s="161"/>
    </row>
    <row r="160" spans="1:51" ht="15.75" x14ac:dyDescent="0.5">
      <c r="A160" s="244"/>
      <c r="B160" s="244"/>
      <c r="C160" s="244"/>
      <c r="D160" s="244"/>
      <c r="E160" s="244"/>
      <c r="F160" s="244"/>
      <c r="G160" s="244"/>
      <c r="H160" s="244"/>
      <c r="I160" s="244"/>
      <c r="J160" s="244"/>
      <c r="K160" s="244"/>
      <c r="L160" s="244"/>
      <c r="M160" s="244"/>
      <c r="N160" s="244"/>
      <c r="O160" s="244"/>
      <c r="P160" s="244"/>
      <c r="Q160" s="244"/>
      <c r="R160" s="192"/>
      <c r="S160" s="161"/>
      <c r="T160" s="161"/>
      <c r="U160" s="244"/>
      <c r="V160" s="244"/>
      <c r="W160" s="244"/>
      <c r="X160" s="130"/>
      <c r="Y160" s="130"/>
      <c r="Z160" s="130"/>
      <c r="AA160" s="130"/>
      <c r="AB160" s="130"/>
      <c r="AC160" s="130"/>
      <c r="AD160" s="130"/>
      <c r="AE160" s="130"/>
      <c r="AF160" s="130"/>
      <c r="AG160" s="130"/>
      <c r="AH160" s="130"/>
      <c r="AI160" s="130"/>
      <c r="AJ160" s="130"/>
      <c r="AK160" s="127"/>
      <c r="AL160" s="128"/>
      <c r="AM160" s="128"/>
      <c r="AN160" s="128"/>
      <c r="AO160" s="128"/>
      <c r="AP160" s="128"/>
      <c r="AQ160" s="128"/>
      <c r="AR160" s="9"/>
      <c r="AS160" s="9"/>
      <c r="AT160" s="9"/>
      <c r="AU160" s="161"/>
      <c r="AV160" s="161"/>
      <c r="AW160" s="161"/>
      <c r="AX160" s="161"/>
      <c r="AY160" s="161"/>
    </row>
    <row r="161" spans="1:51" ht="15.75" x14ac:dyDescent="0.5">
      <c r="A161" s="244"/>
      <c r="B161" s="244"/>
      <c r="C161" s="244"/>
      <c r="D161" s="244"/>
      <c r="E161" s="244"/>
      <c r="F161" s="244"/>
      <c r="G161" s="244"/>
      <c r="H161" s="244"/>
      <c r="I161" s="244"/>
      <c r="J161" s="244"/>
      <c r="K161" s="244"/>
      <c r="L161" s="244"/>
      <c r="M161" s="244"/>
      <c r="N161" s="244"/>
      <c r="O161" s="244"/>
      <c r="P161" s="244"/>
      <c r="Q161" s="244"/>
      <c r="R161" s="192"/>
      <c r="S161" s="161"/>
      <c r="T161" s="161"/>
      <c r="U161" s="244"/>
      <c r="V161" s="244"/>
      <c r="W161" s="244"/>
      <c r="X161" s="130"/>
      <c r="Y161" s="130"/>
      <c r="Z161" s="130"/>
      <c r="AA161" s="130"/>
      <c r="AB161" s="130"/>
      <c r="AC161" s="130"/>
      <c r="AD161" s="130"/>
      <c r="AE161" s="130"/>
      <c r="AF161" s="130"/>
      <c r="AG161" s="130"/>
      <c r="AH161" s="130"/>
      <c r="AI161" s="130"/>
      <c r="AJ161" s="130"/>
      <c r="AK161" s="127"/>
      <c r="AL161" s="128"/>
      <c r="AM161" s="128"/>
      <c r="AN161" s="128"/>
      <c r="AO161" s="128"/>
      <c r="AP161" s="128"/>
      <c r="AQ161" s="128"/>
      <c r="AR161" s="9"/>
      <c r="AS161" s="9"/>
      <c r="AT161" s="9"/>
      <c r="AU161" s="161"/>
      <c r="AV161" s="161"/>
      <c r="AW161" s="161"/>
      <c r="AX161" s="161"/>
      <c r="AY161" s="161"/>
    </row>
    <row r="162" spans="1:51" ht="15.75" x14ac:dyDescent="0.5">
      <c r="A162" s="244"/>
      <c r="B162" s="244"/>
      <c r="C162" s="244"/>
      <c r="D162" s="244"/>
      <c r="E162" s="244"/>
      <c r="F162" s="244"/>
      <c r="G162" s="244"/>
      <c r="H162" s="244"/>
      <c r="I162" s="244"/>
      <c r="J162" s="244"/>
      <c r="K162" s="244"/>
      <c r="L162" s="244"/>
      <c r="M162" s="244"/>
      <c r="N162" s="244"/>
      <c r="O162" s="244"/>
      <c r="P162" s="244"/>
      <c r="Q162" s="244"/>
      <c r="R162" s="192"/>
      <c r="S162" s="161"/>
      <c r="T162" s="161"/>
      <c r="U162" s="244"/>
      <c r="V162" s="244"/>
      <c r="W162" s="244"/>
      <c r="X162" s="130"/>
      <c r="Y162" s="130"/>
      <c r="Z162" s="130"/>
      <c r="AA162" s="130"/>
      <c r="AB162" s="130"/>
      <c r="AC162" s="130"/>
      <c r="AD162" s="130"/>
      <c r="AE162" s="130"/>
      <c r="AF162" s="130"/>
      <c r="AG162" s="130"/>
      <c r="AH162" s="130"/>
      <c r="AI162" s="130"/>
      <c r="AJ162" s="130"/>
      <c r="AK162" s="127"/>
      <c r="AL162" s="128"/>
      <c r="AM162" s="128"/>
      <c r="AN162" s="128"/>
      <c r="AO162" s="128"/>
      <c r="AP162" s="128"/>
      <c r="AQ162" s="128"/>
      <c r="AR162" s="9"/>
      <c r="AS162" s="9"/>
      <c r="AT162" s="9"/>
      <c r="AU162" s="161"/>
      <c r="AV162" s="161"/>
      <c r="AW162" s="161"/>
      <c r="AX162" s="161"/>
      <c r="AY162" s="161"/>
    </row>
    <row r="163" spans="1:51" ht="15.75" x14ac:dyDescent="0.5">
      <c r="A163" s="245"/>
      <c r="B163" s="245"/>
      <c r="C163" s="244"/>
      <c r="D163" s="244"/>
      <c r="E163" s="244"/>
      <c r="F163" s="244"/>
      <c r="G163" s="244"/>
      <c r="H163" s="244"/>
      <c r="I163" s="244"/>
      <c r="J163" s="244"/>
      <c r="K163" s="244"/>
      <c r="L163" s="244"/>
      <c r="M163" s="244"/>
      <c r="N163" s="244"/>
      <c r="O163" s="244"/>
      <c r="P163" s="244"/>
      <c r="Q163" s="244"/>
      <c r="R163" s="192"/>
      <c r="S163" s="161"/>
      <c r="T163" s="161"/>
      <c r="U163" s="245"/>
      <c r="V163" s="244"/>
      <c r="W163" s="244"/>
      <c r="X163" s="130"/>
      <c r="Y163" s="130"/>
      <c r="Z163" s="130"/>
      <c r="AA163" s="130"/>
      <c r="AB163" s="130"/>
      <c r="AC163" s="130"/>
      <c r="AD163" s="130"/>
      <c r="AE163" s="130"/>
      <c r="AF163" s="130"/>
      <c r="AG163" s="130"/>
      <c r="AH163" s="130"/>
      <c r="AI163" s="130"/>
      <c r="AJ163" s="130"/>
      <c r="AK163" s="127"/>
      <c r="AL163" s="128"/>
      <c r="AM163" s="128"/>
      <c r="AN163" s="128"/>
      <c r="AO163" s="128"/>
      <c r="AP163" s="128"/>
      <c r="AQ163" s="128"/>
      <c r="AR163" s="9"/>
      <c r="AS163" s="9"/>
      <c r="AT163" s="9"/>
      <c r="AU163" s="161"/>
      <c r="AV163" s="161"/>
      <c r="AW163" s="161"/>
      <c r="AX163" s="161"/>
      <c r="AY163" s="161"/>
    </row>
    <row r="164" spans="1:51" ht="15.75" x14ac:dyDescent="0.5">
      <c r="A164" s="244"/>
      <c r="B164" s="244"/>
      <c r="C164" s="244"/>
      <c r="D164" s="244"/>
      <c r="E164" s="244"/>
      <c r="F164" s="244"/>
      <c r="G164" s="244"/>
      <c r="H164" s="244"/>
      <c r="I164" s="244"/>
      <c r="J164" s="244"/>
      <c r="K164" s="244"/>
      <c r="L164" s="244"/>
      <c r="M164" s="244"/>
      <c r="N164" s="244"/>
      <c r="O164" s="244"/>
      <c r="P164" s="244"/>
      <c r="Q164" s="244"/>
      <c r="R164" s="192"/>
      <c r="S164" s="161"/>
      <c r="T164" s="161"/>
      <c r="U164" s="244"/>
      <c r="V164" s="244"/>
      <c r="W164" s="244"/>
      <c r="X164" s="130"/>
      <c r="Y164" s="130"/>
      <c r="Z164" s="130"/>
      <c r="AA164" s="130"/>
      <c r="AB164" s="130"/>
      <c r="AC164" s="130"/>
      <c r="AD164" s="130"/>
      <c r="AE164" s="130"/>
      <c r="AF164" s="130"/>
      <c r="AG164" s="130"/>
      <c r="AH164" s="130"/>
      <c r="AI164" s="130"/>
      <c r="AJ164" s="130"/>
      <c r="AK164" s="127"/>
      <c r="AL164" s="128"/>
      <c r="AM164" s="128"/>
      <c r="AN164" s="128"/>
      <c r="AO164" s="128"/>
      <c r="AP164" s="128"/>
      <c r="AQ164" s="128"/>
      <c r="AR164" s="9"/>
      <c r="AS164" s="9"/>
      <c r="AT164" s="9"/>
      <c r="AU164" s="161"/>
      <c r="AV164" s="161"/>
      <c r="AW164" s="161"/>
      <c r="AX164" s="161"/>
      <c r="AY164" s="161"/>
    </row>
    <row r="165" spans="1:51" ht="15.75" x14ac:dyDescent="0.5">
      <c r="A165" s="244"/>
      <c r="B165" s="244"/>
      <c r="C165" s="244"/>
      <c r="D165" s="244"/>
      <c r="E165" s="244"/>
      <c r="F165" s="244"/>
      <c r="G165" s="244"/>
      <c r="H165" s="244"/>
      <c r="I165" s="244"/>
      <c r="J165" s="244"/>
      <c r="K165" s="244"/>
      <c r="L165" s="244"/>
      <c r="M165" s="244"/>
      <c r="N165" s="244"/>
      <c r="O165" s="244"/>
      <c r="P165" s="244"/>
      <c r="Q165" s="244"/>
      <c r="R165" s="192"/>
      <c r="S165" s="161"/>
      <c r="T165" s="161"/>
      <c r="U165" s="244"/>
      <c r="V165" s="244"/>
      <c r="W165" s="244"/>
      <c r="X165" s="130"/>
      <c r="Y165" s="130"/>
      <c r="Z165" s="130"/>
      <c r="AA165" s="130"/>
      <c r="AB165" s="130"/>
      <c r="AC165" s="130"/>
      <c r="AD165" s="130"/>
      <c r="AE165" s="130"/>
      <c r="AF165" s="130"/>
      <c r="AG165" s="130"/>
      <c r="AH165" s="130"/>
      <c r="AI165" s="130"/>
      <c r="AJ165" s="130"/>
      <c r="AK165" s="127"/>
      <c r="AL165" s="128"/>
      <c r="AM165" s="128"/>
      <c r="AN165" s="128"/>
      <c r="AO165" s="128"/>
      <c r="AP165" s="128"/>
      <c r="AQ165" s="128"/>
      <c r="AR165" s="9"/>
      <c r="AS165" s="9"/>
      <c r="AT165" s="9"/>
      <c r="AU165" s="161"/>
      <c r="AV165" s="161"/>
      <c r="AW165" s="161"/>
      <c r="AX165" s="161"/>
      <c r="AY165" s="161"/>
    </row>
    <row r="166" spans="1:51" x14ac:dyDescent="0.45">
      <c r="A166" s="247"/>
      <c r="B166" s="247"/>
      <c r="C166" s="247"/>
      <c r="D166" s="247"/>
      <c r="E166" s="247"/>
      <c r="F166" s="247"/>
      <c r="G166" s="247"/>
      <c r="H166" s="247"/>
      <c r="I166" s="247"/>
      <c r="J166" s="247"/>
      <c r="K166" s="247"/>
      <c r="L166" s="247"/>
      <c r="M166" s="247"/>
      <c r="N166" s="247"/>
      <c r="O166" s="247"/>
      <c r="P166" s="247"/>
      <c r="Q166" s="247"/>
      <c r="R166" s="240"/>
      <c r="U166" s="247"/>
      <c r="V166" s="247"/>
      <c r="W166" s="247"/>
      <c r="X166" s="135"/>
      <c r="Y166" s="135"/>
      <c r="Z166" s="135"/>
      <c r="AA166" s="135"/>
      <c r="AB166" s="135"/>
      <c r="AC166" s="135"/>
      <c r="AD166" s="135"/>
      <c r="AE166" s="135"/>
      <c r="AF166" s="135"/>
      <c r="AG166" s="135"/>
      <c r="AH166" s="135"/>
      <c r="AI166" s="135"/>
      <c r="AJ166" s="135"/>
      <c r="AK166" s="136"/>
    </row>
    <row r="167" spans="1:51" x14ac:dyDescent="0.45">
      <c r="A167" s="247"/>
      <c r="B167" s="247"/>
      <c r="C167" s="247"/>
      <c r="D167" s="247"/>
      <c r="E167" s="247"/>
      <c r="F167" s="247"/>
      <c r="G167" s="247"/>
      <c r="H167" s="247"/>
      <c r="I167" s="247"/>
      <c r="J167" s="247"/>
      <c r="K167" s="247"/>
      <c r="L167" s="247"/>
      <c r="M167" s="247"/>
      <c r="N167" s="247"/>
      <c r="O167" s="247"/>
      <c r="P167" s="247"/>
      <c r="Q167" s="247"/>
      <c r="R167" s="240"/>
      <c r="U167" s="247"/>
      <c r="V167" s="247"/>
      <c r="W167" s="247"/>
      <c r="X167" s="135"/>
      <c r="Y167" s="135"/>
      <c r="Z167" s="135"/>
      <c r="AA167" s="135"/>
      <c r="AB167" s="135"/>
      <c r="AC167" s="135"/>
      <c r="AD167" s="135"/>
      <c r="AE167" s="135"/>
      <c r="AF167" s="135"/>
      <c r="AG167" s="135"/>
      <c r="AH167" s="135"/>
      <c r="AI167" s="135"/>
      <c r="AJ167" s="135"/>
      <c r="AK167" s="136"/>
    </row>
    <row r="168" spans="1:51" x14ac:dyDescent="0.45">
      <c r="A168" s="247"/>
      <c r="B168" s="247"/>
      <c r="C168" s="247"/>
      <c r="D168" s="247"/>
      <c r="E168" s="247"/>
      <c r="F168" s="247"/>
      <c r="G168" s="247"/>
      <c r="H168" s="247"/>
      <c r="I168" s="247"/>
      <c r="J168" s="247"/>
      <c r="K168" s="247"/>
      <c r="L168" s="247"/>
      <c r="M168" s="247"/>
      <c r="N168" s="247"/>
      <c r="O168" s="247"/>
      <c r="P168" s="247"/>
      <c r="Q168" s="247"/>
      <c r="R168" s="240"/>
      <c r="U168" s="247"/>
      <c r="V168" s="247"/>
      <c r="W168" s="247"/>
      <c r="X168" s="135"/>
      <c r="Y168" s="135"/>
      <c r="Z168" s="135"/>
      <c r="AA168" s="135"/>
      <c r="AB168" s="135"/>
      <c r="AC168" s="135"/>
      <c r="AD168" s="135"/>
      <c r="AE168" s="135"/>
      <c r="AF168" s="135"/>
      <c r="AG168" s="135"/>
      <c r="AH168" s="135"/>
      <c r="AI168" s="135"/>
      <c r="AJ168" s="135"/>
      <c r="AK168" s="136"/>
    </row>
    <row r="169" spans="1:51" x14ac:dyDescent="0.45">
      <c r="A169" s="248"/>
      <c r="B169" s="248"/>
      <c r="C169" s="247"/>
      <c r="D169" s="247"/>
      <c r="E169" s="247"/>
      <c r="F169" s="247"/>
      <c r="G169" s="247"/>
      <c r="H169" s="247"/>
      <c r="I169" s="247"/>
      <c r="J169" s="247"/>
      <c r="K169" s="247"/>
      <c r="L169" s="247"/>
      <c r="M169" s="247"/>
      <c r="N169" s="247"/>
      <c r="O169" s="247"/>
      <c r="P169" s="247"/>
      <c r="Q169" s="247"/>
      <c r="R169" s="240"/>
      <c r="U169" s="248"/>
      <c r="V169" s="247"/>
      <c r="W169" s="247"/>
      <c r="X169" s="135"/>
      <c r="Y169" s="135"/>
      <c r="Z169" s="135"/>
      <c r="AA169" s="135"/>
      <c r="AB169" s="135"/>
      <c r="AC169" s="135"/>
      <c r="AD169" s="135"/>
      <c r="AE169" s="135"/>
      <c r="AF169" s="135"/>
      <c r="AG169" s="135"/>
      <c r="AH169" s="135"/>
      <c r="AI169" s="135"/>
      <c r="AJ169" s="135"/>
      <c r="AK169" s="136"/>
    </row>
    <row r="170" spans="1:51" x14ac:dyDescent="0.45">
      <c r="A170" s="247"/>
      <c r="B170" s="247"/>
      <c r="C170" s="247"/>
      <c r="D170" s="247"/>
      <c r="E170" s="247"/>
      <c r="F170" s="247"/>
      <c r="G170" s="247"/>
      <c r="H170" s="247"/>
      <c r="I170" s="247"/>
      <c r="J170" s="247"/>
      <c r="K170" s="247"/>
      <c r="L170" s="247"/>
      <c r="M170" s="247"/>
      <c r="N170" s="247"/>
      <c r="O170" s="247"/>
      <c r="P170" s="247"/>
      <c r="Q170" s="247"/>
      <c r="R170" s="240"/>
      <c r="U170" s="247"/>
      <c r="V170" s="247"/>
      <c r="W170" s="247"/>
      <c r="X170" s="135"/>
      <c r="Y170" s="135"/>
      <c r="Z170" s="135"/>
      <c r="AA170" s="135"/>
      <c r="AB170" s="135"/>
      <c r="AC170" s="135"/>
      <c r="AD170" s="135"/>
      <c r="AE170" s="135"/>
      <c r="AF170" s="135"/>
      <c r="AG170" s="135"/>
      <c r="AH170" s="135"/>
      <c r="AI170" s="135"/>
      <c r="AJ170" s="135"/>
      <c r="AK170" s="136"/>
    </row>
    <row r="171" spans="1:51" x14ac:dyDescent="0.45">
      <c r="A171" s="247"/>
      <c r="B171" s="247"/>
      <c r="C171" s="247"/>
      <c r="D171" s="247"/>
      <c r="E171" s="247"/>
      <c r="F171" s="247"/>
      <c r="G171" s="247"/>
      <c r="H171" s="247"/>
      <c r="I171" s="247"/>
      <c r="J171" s="247"/>
      <c r="K171" s="247"/>
      <c r="L171" s="247"/>
      <c r="M171" s="247"/>
      <c r="N171" s="247"/>
      <c r="O171" s="247"/>
      <c r="P171" s="247"/>
      <c r="Q171" s="247"/>
      <c r="R171" s="240"/>
      <c r="U171" s="247"/>
      <c r="V171" s="247"/>
      <c r="W171" s="247"/>
      <c r="X171" s="135"/>
      <c r="Y171" s="135"/>
      <c r="Z171" s="135"/>
      <c r="AA171" s="135"/>
      <c r="AB171" s="135"/>
      <c r="AC171" s="135"/>
      <c r="AD171" s="135"/>
      <c r="AE171" s="135"/>
      <c r="AF171" s="135"/>
      <c r="AG171" s="135"/>
      <c r="AH171" s="135"/>
      <c r="AI171" s="135"/>
      <c r="AJ171" s="135"/>
      <c r="AK171" s="136"/>
    </row>
    <row r="172" spans="1:51" x14ac:dyDescent="0.45">
      <c r="A172" s="247"/>
      <c r="B172" s="247"/>
      <c r="C172" s="247"/>
      <c r="D172" s="247"/>
      <c r="E172" s="247"/>
      <c r="F172" s="247"/>
      <c r="G172" s="247"/>
      <c r="H172" s="247"/>
      <c r="I172" s="247"/>
      <c r="J172" s="247"/>
      <c r="K172" s="247"/>
      <c r="L172" s="247"/>
      <c r="M172" s="247"/>
      <c r="N172" s="247"/>
      <c r="O172" s="247"/>
      <c r="P172" s="247"/>
      <c r="Q172" s="247"/>
      <c r="R172" s="240"/>
      <c r="U172" s="247"/>
      <c r="V172" s="247"/>
      <c r="W172" s="247"/>
      <c r="X172" s="135"/>
      <c r="Y172" s="135"/>
      <c r="Z172" s="135"/>
      <c r="AA172" s="135"/>
      <c r="AB172" s="135"/>
      <c r="AC172" s="135"/>
      <c r="AD172" s="135"/>
      <c r="AE172" s="135"/>
      <c r="AF172" s="135"/>
      <c r="AG172" s="135"/>
      <c r="AH172" s="135"/>
      <c r="AI172" s="135"/>
      <c r="AJ172" s="135"/>
      <c r="AK172" s="136"/>
    </row>
    <row r="173" spans="1:51" x14ac:dyDescent="0.45">
      <c r="A173" s="247"/>
      <c r="B173" s="247"/>
      <c r="C173" s="247"/>
      <c r="D173" s="247"/>
      <c r="E173" s="247"/>
      <c r="F173" s="247"/>
      <c r="G173" s="247"/>
      <c r="H173" s="247"/>
      <c r="I173" s="247"/>
      <c r="J173" s="247"/>
      <c r="K173" s="247"/>
      <c r="L173" s="247"/>
      <c r="M173" s="247"/>
      <c r="N173" s="247"/>
      <c r="O173" s="247"/>
      <c r="P173" s="247"/>
      <c r="Q173" s="247"/>
      <c r="R173" s="240"/>
      <c r="U173" s="247"/>
      <c r="V173" s="247"/>
      <c r="W173" s="247"/>
      <c r="X173" s="135"/>
      <c r="Y173" s="135"/>
      <c r="Z173" s="135"/>
      <c r="AA173" s="135"/>
      <c r="AB173" s="135"/>
      <c r="AC173" s="135"/>
      <c r="AD173" s="135"/>
      <c r="AE173" s="135"/>
      <c r="AF173" s="135"/>
      <c r="AG173" s="135"/>
      <c r="AH173" s="135"/>
      <c r="AI173" s="135"/>
      <c r="AJ173" s="135"/>
      <c r="AK173" s="136"/>
    </row>
    <row r="174" spans="1:51" x14ac:dyDescent="0.45">
      <c r="A174" s="240"/>
      <c r="B174" s="240"/>
      <c r="C174" s="240"/>
      <c r="D174" s="240"/>
      <c r="E174" s="240"/>
      <c r="F174" s="240"/>
      <c r="G174" s="240"/>
      <c r="H174" s="240"/>
      <c r="I174" s="240"/>
      <c r="J174" s="240"/>
      <c r="K174" s="240"/>
      <c r="L174" s="240"/>
      <c r="M174" s="240"/>
      <c r="N174" s="240"/>
      <c r="O174" s="240"/>
      <c r="P174" s="240"/>
      <c r="Q174" s="240"/>
      <c r="R174" s="240"/>
      <c r="U174" s="240"/>
      <c r="V174" s="240"/>
      <c r="W174" s="240"/>
      <c r="X174" s="136"/>
      <c r="Y174" s="136"/>
      <c r="Z174" s="136"/>
      <c r="AA174" s="136"/>
      <c r="AB174" s="136"/>
      <c r="AC174" s="136"/>
      <c r="AD174" s="136"/>
      <c r="AE174" s="136"/>
      <c r="AF174" s="136"/>
      <c r="AG174" s="136"/>
      <c r="AH174" s="136"/>
      <c r="AI174" s="136"/>
      <c r="AJ174" s="136"/>
      <c r="AK174" s="136"/>
    </row>
    <row r="175" spans="1:51" x14ac:dyDescent="0.45">
      <c r="A175" s="240"/>
      <c r="B175" s="240"/>
      <c r="C175" s="240"/>
      <c r="D175" s="240"/>
      <c r="E175" s="240"/>
      <c r="F175" s="240"/>
      <c r="G175" s="240"/>
      <c r="H175" s="240"/>
      <c r="I175" s="240"/>
      <c r="J175" s="240"/>
      <c r="K175" s="240"/>
      <c r="L175" s="240"/>
      <c r="M175" s="240"/>
      <c r="N175" s="240"/>
      <c r="O175" s="240"/>
      <c r="P175" s="240"/>
      <c r="Q175" s="240"/>
      <c r="R175" s="240"/>
    </row>
  </sheetData>
  <sheetProtection algorithmName="SHA-512" hashValue="4hPzpgbOH78lRh8yOIC0I37PWxQF7ITQQkRAdJgfETutTQVd+hhVWzYf+2x8643fhwDVOpEcDbBwlXzC+zSGPg==" saltValue="+sdwSEVKfiEVE2GUuDuDWQ==" spinCount="100000" sheet="1" selectLockedCells="1"/>
  <mergeCells count="14">
    <mergeCell ref="A73:C73"/>
    <mergeCell ref="A64:B64"/>
    <mergeCell ref="A1:E1"/>
    <mergeCell ref="A2:G2"/>
    <mergeCell ref="A16:B16"/>
    <mergeCell ref="A30:B30"/>
    <mergeCell ref="A3:R3"/>
    <mergeCell ref="A6:B6"/>
    <mergeCell ref="A8:B8"/>
    <mergeCell ref="A59:B59"/>
    <mergeCell ref="A60:B60"/>
    <mergeCell ref="A61:B61"/>
    <mergeCell ref="A62:B62"/>
    <mergeCell ref="A63:B63"/>
  </mergeCells>
  <phoneticPr fontId="0" type="noConversion"/>
  <conditionalFormatting sqref="A53:B55">
    <cfRule type="expression" dxfId="9" priority="7" stopIfTrue="1">
      <formula>$AZ$51</formula>
    </cfRule>
  </conditionalFormatting>
  <conditionalFormatting sqref="A66:B68">
    <cfRule type="expression" dxfId="8" priority="3" stopIfTrue="1">
      <formula>$AZ$53</formula>
    </cfRule>
  </conditionalFormatting>
  <conditionalFormatting sqref="A51:AQ52 A56:B58 D56:AQ65 A59:A64 A65:B65 D66 G66:R66">
    <cfRule type="expression" dxfId="7" priority="26" stopIfTrue="1">
      <formula>$AZ$52</formula>
    </cfRule>
  </conditionalFormatting>
  <conditionalFormatting sqref="C53:C54">
    <cfRule type="expression" dxfId="6" priority="2" stopIfTrue="1">
      <formula>$AZ$51</formula>
    </cfRule>
  </conditionalFormatting>
  <conditionalFormatting sqref="C56:C57">
    <cfRule type="expression" dxfId="5" priority="1" stopIfTrue="1">
      <formula>$AZ$52</formula>
    </cfRule>
  </conditionalFormatting>
  <conditionalFormatting sqref="C55:AQ55">
    <cfRule type="expression" dxfId="4" priority="12" stopIfTrue="1">
      <formula>$AZ$51</formula>
    </cfRule>
  </conditionalFormatting>
  <conditionalFormatting sqref="D53:D54">
    <cfRule type="expression" dxfId="3" priority="5" stopIfTrue="1">
      <formula>$AZ$52</formula>
    </cfRule>
  </conditionalFormatting>
  <conditionalFormatting sqref="D67:D68">
    <cfRule type="expression" dxfId="2" priority="28" stopIfTrue="1">
      <formula>$AZ$53</formula>
    </cfRule>
  </conditionalFormatting>
  <conditionalFormatting sqref="E53:AQ54">
    <cfRule type="expression" dxfId="1" priority="9" stopIfTrue="1">
      <formula>$AZ$51</formula>
    </cfRule>
  </conditionalFormatting>
  <conditionalFormatting sqref="AR53">
    <cfRule type="expression" dxfId="0" priority="11" stopIfTrue="1">
      <formula>$AZ$51</formula>
    </cfRule>
  </conditionalFormatting>
  <pageMargins left="0.7" right="0.7" top="0.75" bottom="0.75" header="0.3" footer="0.3"/>
  <pageSetup scale="37"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0FD94-937A-4A76-A895-ACD87E3E4292}">
  <sheetPr>
    <tabColor rgb="FF00B050"/>
  </sheetPr>
  <dimension ref="A1:N95"/>
  <sheetViews>
    <sheetView zoomScaleNormal="100" workbookViewId="0">
      <selection activeCell="O17" sqref="O17"/>
    </sheetView>
  </sheetViews>
  <sheetFormatPr defaultRowHeight="14.25" x14ac:dyDescent="0.45"/>
  <cols>
    <col min="1" max="1" width="43.265625" style="263" customWidth="1"/>
    <col min="2" max="2" width="13.59765625" style="263" customWidth="1"/>
    <col min="3" max="16384" width="9.06640625" style="263"/>
  </cols>
  <sheetData>
    <row r="1" spans="1:14" x14ac:dyDescent="0.45">
      <c r="A1" s="870" t="str">
        <f>'Year 1 Operating Budget'!A1</f>
        <v>Insert Project Name</v>
      </c>
      <c r="B1" s="870"/>
      <c r="C1" s="870"/>
      <c r="D1" s="870"/>
      <c r="E1" s="870"/>
      <c r="F1" s="482"/>
      <c r="G1" s="483"/>
    </row>
    <row r="2" spans="1:14" x14ac:dyDescent="0.45">
      <c r="A2" s="871" t="s">
        <v>718</v>
      </c>
      <c r="B2" s="871"/>
      <c r="C2" s="871"/>
      <c r="D2" s="871"/>
      <c r="E2" s="871"/>
      <c r="F2" s="871"/>
      <c r="G2" s="871"/>
    </row>
    <row r="4" spans="1:14" x14ac:dyDescent="0.45">
      <c r="A4" s="263" t="s">
        <v>719</v>
      </c>
    </row>
    <row r="6" spans="1:14" ht="92.65" customHeight="1" x14ac:dyDescent="0.45">
      <c r="A6" s="484" t="s">
        <v>729</v>
      </c>
      <c r="B6" s="485" t="s">
        <v>721</v>
      </c>
      <c r="C6" s="485" t="s">
        <v>722</v>
      </c>
      <c r="D6" s="872" t="s">
        <v>723</v>
      </c>
      <c r="E6" s="872"/>
      <c r="F6" s="872"/>
      <c r="G6" s="872"/>
      <c r="H6" s="872"/>
      <c r="I6" s="872"/>
      <c r="J6" s="872"/>
      <c r="K6" s="872"/>
      <c r="N6" s="488"/>
    </row>
    <row r="7" spans="1:14" x14ac:dyDescent="0.45">
      <c r="A7" s="339" t="s">
        <v>720</v>
      </c>
      <c r="B7" s="339">
        <v>20</v>
      </c>
      <c r="C7" s="489"/>
      <c r="D7" s="873"/>
      <c r="E7" s="873"/>
      <c r="F7" s="873"/>
      <c r="G7" s="873"/>
      <c r="H7" s="873"/>
      <c r="I7" s="873"/>
      <c r="J7" s="873"/>
      <c r="K7" s="873"/>
    </row>
    <row r="8" spans="1:14" x14ac:dyDescent="0.45">
      <c r="A8" s="339" t="s">
        <v>724</v>
      </c>
      <c r="B8" s="339">
        <v>20</v>
      </c>
      <c r="C8" s="489"/>
      <c r="D8" s="873"/>
      <c r="E8" s="873"/>
      <c r="F8" s="873"/>
      <c r="G8" s="873"/>
      <c r="H8" s="873"/>
      <c r="I8" s="873"/>
      <c r="J8" s="873"/>
      <c r="K8" s="873"/>
    </row>
    <row r="9" spans="1:14" x14ac:dyDescent="0.45">
      <c r="A9" s="339" t="s">
        <v>725</v>
      </c>
      <c r="B9" s="339">
        <v>20</v>
      </c>
      <c r="C9" s="489"/>
      <c r="D9" s="873"/>
      <c r="E9" s="873"/>
      <c r="F9" s="873"/>
      <c r="G9" s="873"/>
      <c r="H9" s="873"/>
      <c r="I9" s="873"/>
      <c r="J9" s="873"/>
      <c r="K9" s="873"/>
    </row>
    <row r="10" spans="1:14" x14ac:dyDescent="0.45">
      <c r="A10" s="339" t="s">
        <v>726</v>
      </c>
      <c r="B10" s="339">
        <v>15</v>
      </c>
      <c r="C10" s="489"/>
      <c r="D10" s="873"/>
      <c r="E10" s="873"/>
      <c r="F10" s="873"/>
      <c r="G10" s="873"/>
      <c r="H10" s="873"/>
      <c r="I10" s="873"/>
      <c r="J10" s="873"/>
      <c r="K10" s="873"/>
    </row>
    <row r="11" spans="1:14" x14ac:dyDescent="0.45">
      <c r="A11" s="339" t="s">
        <v>727</v>
      </c>
      <c r="B11" s="339">
        <v>15</v>
      </c>
      <c r="C11" s="489"/>
      <c r="D11" s="873"/>
      <c r="E11" s="873"/>
      <c r="F11" s="873"/>
      <c r="G11" s="873"/>
      <c r="H11" s="873"/>
      <c r="I11" s="873"/>
      <c r="J11" s="873"/>
      <c r="K11" s="873"/>
    </row>
    <row r="12" spans="1:14" x14ac:dyDescent="0.45">
      <c r="A12" s="339" t="s">
        <v>728</v>
      </c>
      <c r="B12" s="339">
        <v>10</v>
      </c>
      <c r="C12" s="489"/>
      <c r="D12" s="873"/>
      <c r="E12" s="873"/>
      <c r="F12" s="873"/>
      <c r="G12" s="873"/>
      <c r="H12" s="873"/>
      <c r="I12" s="873"/>
      <c r="J12" s="873"/>
      <c r="K12" s="873"/>
    </row>
    <row r="13" spans="1:14" x14ac:dyDescent="0.45">
      <c r="A13" s="869"/>
      <c r="B13" s="715"/>
      <c r="C13" s="487">
        <f ca="1">SUM(C7:C13)</f>
        <v>0</v>
      </c>
      <c r="D13" s="874" t="s">
        <v>730</v>
      </c>
      <c r="E13" s="855"/>
      <c r="F13" s="855"/>
      <c r="G13" s="855"/>
      <c r="H13" s="855"/>
      <c r="I13" s="855"/>
      <c r="J13" s="855"/>
      <c r="K13" s="855"/>
    </row>
    <row r="14" spans="1:14" ht="42.75" x14ac:dyDescent="0.45">
      <c r="A14" s="484" t="s">
        <v>731</v>
      </c>
      <c r="B14" s="485" t="s">
        <v>721</v>
      </c>
      <c r="C14" s="485" t="s">
        <v>722</v>
      </c>
      <c r="D14" s="872" t="s">
        <v>735</v>
      </c>
      <c r="E14" s="872"/>
      <c r="F14" s="872"/>
      <c r="G14" s="872"/>
      <c r="H14" s="872"/>
      <c r="I14" s="872"/>
      <c r="J14" s="872"/>
      <c r="K14" s="872"/>
    </row>
    <row r="15" spans="1:14" ht="58.9" customHeight="1" x14ac:dyDescent="0.45">
      <c r="A15" s="340" t="s">
        <v>732</v>
      </c>
      <c r="B15" s="339">
        <v>10</v>
      </c>
      <c r="C15" s="489"/>
      <c r="D15" s="873"/>
      <c r="E15" s="873"/>
      <c r="F15" s="873"/>
      <c r="G15" s="873"/>
      <c r="H15" s="873"/>
      <c r="I15" s="873"/>
      <c r="J15" s="873"/>
      <c r="K15" s="873"/>
    </row>
    <row r="16" spans="1:14" ht="57" x14ac:dyDescent="0.45">
      <c r="A16" s="340" t="s">
        <v>733</v>
      </c>
      <c r="B16" s="339">
        <v>5</v>
      </c>
      <c r="C16" s="489"/>
      <c r="D16" s="873"/>
      <c r="E16" s="873"/>
      <c r="F16" s="873"/>
      <c r="G16" s="873"/>
      <c r="H16" s="873"/>
      <c r="I16" s="873"/>
      <c r="J16" s="873"/>
      <c r="K16" s="873"/>
    </row>
    <row r="17" spans="1:13" x14ac:dyDescent="0.45">
      <c r="A17" s="869"/>
      <c r="B17" s="715"/>
      <c r="C17" s="487">
        <f>C15+C16</f>
        <v>0</v>
      </c>
      <c r="D17" s="874" t="s">
        <v>734</v>
      </c>
      <c r="E17" s="855"/>
      <c r="F17" s="855"/>
      <c r="G17" s="855"/>
      <c r="H17" s="855"/>
      <c r="I17" s="855"/>
      <c r="J17" s="855"/>
      <c r="K17" s="855"/>
    </row>
    <row r="18" spans="1:13" ht="118.9" customHeight="1" x14ac:dyDescent="0.45">
      <c r="A18" s="484" t="s">
        <v>736</v>
      </c>
      <c r="B18" s="485" t="s">
        <v>721</v>
      </c>
      <c r="C18" s="485" t="s">
        <v>722</v>
      </c>
      <c r="D18" s="872" t="s">
        <v>744</v>
      </c>
      <c r="E18" s="872"/>
      <c r="F18" s="872"/>
      <c r="G18" s="872"/>
      <c r="H18" s="872"/>
      <c r="I18" s="872"/>
      <c r="J18" s="872"/>
      <c r="K18" s="872"/>
    </row>
    <row r="19" spans="1:13" ht="14.35" customHeight="1" x14ac:dyDescent="0.45">
      <c r="A19" s="875" t="s">
        <v>737</v>
      </c>
      <c r="B19" s="876"/>
      <c r="C19" s="876"/>
      <c r="D19" s="876"/>
      <c r="E19" s="876"/>
      <c r="F19" s="876"/>
      <c r="G19" s="876"/>
      <c r="H19" s="876"/>
      <c r="I19" s="876"/>
      <c r="J19" s="876"/>
      <c r="K19" s="876"/>
      <c r="M19" s="488"/>
    </row>
    <row r="20" spans="1:13" x14ac:dyDescent="0.45">
      <c r="A20" s="340" t="s">
        <v>738</v>
      </c>
      <c r="B20" s="339">
        <v>15</v>
      </c>
      <c r="C20" s="489"/>
      <c r="D20" s="873"/>
      <c r="E20" s="873"/>
      <c r="F20" s="873"/>
      <c r="G20" s="873"/>
      <c r="H20" s="873"/>
      <c r="I20" s="873"/>
      <c r="J20" s="873"/>
      <c r="K20" s="873"/>
    </row>
    <row r="21" spans="1:13" x14ac:dyDescent="0.45">
      <c r="A21" s="340" t="s">
        <v>739</v>
      </c>
      <c r="B21" s="339">
        <v>15</v>
      </c>
      <c r="C21" s="489"/>
      <c r="D21" s="873"/>
      <c r="E21" s="873"/>
      <c r="F21" s="873"/>
      <c r="G21" s="873"/>
      <c r="H21" s="873"/>
      <c r="I21" s="873"/>
      <c r="J21" s="873"/>
      <c r="K21" s="873"/>
    </row>
    <row r="22" spans="1:13" ht="42.75" x14ac:dyDescent="0.45">
      <c r="A22" s="340" t="s">
        <v>740</v>
      </c>
      <c r="B22" s="339">
        <f>0.75*15</f>
        <v>11.25</v>
      </c>
      <c r="C22" s="489"/>
      <c r="D22" s="873"/>
      <c r="E22" s="873"/>
      <c r="F22" s="873"/>
      <c r="G22" s="873"/>
      <c r="H22" s="873"/>
      <c r="I22" s="873"/>
      <c r="J22" s="873"/>
      <c r="K22" s="873"/>
    </row>
    <row r="23" spans="1:13" x14ac:dyDescent="0.45">
      <c r="A23" s="340" t="s">
        <v>741</v>
      </c>
      <c r="B23" s="339">
        <f>0.5*15</f>
        <v>7.5</v>
      </c>
      <c r="C23" s="489"/>
      <c r="D23" s="873"/>
      <c r="E23" s="873"/>
      <c r="F23" s="873"/>
      <c r="G23" s="873"/>
      <c r="H23" s="873"/>
      <c r="I23" s="873"/>
      <c r="J23" s="873"/>
      <c r="K23" s="873"/>
    </row>
    <row r="24" spans="1:13" ht="28.5" x14ac:dyDescent="0.45">
      <c r="A24" s="340" t="s">
        <v>742</v>
      </c>
      <c r="B24" s="339">
        <f>0.5*15</f>
        <v>7.5</v>
      </c>
      <c r="C24" s="489"/>
      <c r="D24" s="873"/>
      <c r="E24" s="873"/>
      <c r="F24" s="873"/>
      <c r="G24" s="873"/>
      <c r="H24" s="873"/>
      <c r="I24" s="873"/>
      <c r="J24" s="873"/>
      <c r="K24" s="873"/>
    </row>
    <row r="25" spans="1:13" x14ac:dyDescent="0.45">
      <c r="A25" s="340" t="s">
        <v>743</v>
      </c>
      <c r="B25" s="339">
        <f>0.25*15</f>
        <v>3.75</v>
      </c>
      <c r="C25" s="489"/>
      <c r="D25" s="873"/>
      <c r="E25" s="873"/>
      <c r="F25" s="873"/>
      <c r="G25" s="873"/>
      <c r="H25" s="873"/>
      <c r="I25" s="873"/>
      <c r="J25" s="873"/>
      <c r="K25" s="873"/>
    </row>
    <row r="26" spans="1:13" ht="8" customHeight="1" x14ac:dyDescent="0.45">
      <c r="A26" s="340"/>
      <c r="B26" s="339"/>
      <c r="C26" s="489"/>
      <c r="D26" s="880"/>
      <c r="E26" s="881"/>
      <c r="F26" s="881"/>
      <c r="G26" s="881"/>
      <c r="H26" s="881"/>
      <c r="I26" s="881"/>
      <c r="J26" s="881"/>
      <c r="K26" s="882"/>
    </row>
    <row r="27" spans="1:13" ht="28.5" x14ac:dyDescent="0.45">
      <c r="A27" s="340" t="s">
        <v>745</v>
      </c>
      <c r="B27" s="339">
        <v>20</v>
      </c>
      <c r="C27" s="489"/>
      <c r="D27" s="873"/>
      <c r="E27" s="873"/>
      <c r="F27" s="873"/>
      <c r="G27" s="873"/>
      <c r="H27" s="873"/>
      <c r="I27" s="873"/>
      <c r="J27" s="873"/>
      <c r="K27" s="873"/>
    </row>
    <row r="28" spans="1:13" ht="42.75" x14ac:dyDescent="0.45">
      <c r="A28" s="340" t="s">
        <v>746</v>
      </c>
      <c r="B28" s="339">
        <v>18</v>
      </c>
      <c r="C28" s="489"/>
      <c r="D28" s="873"/>
      <c r="E28" s="873"/>
      <c r="F28" s="873"/>
      <c r="G28" s="873"/>
      <c r="H28" s="873"/>
      <c r="I28" s="873"/>
      <c r="J28" s="873"/>
      <c r="K28" s="873"/>
    </row>
    <row r="29" spans="1:13" ht="8" customHeight="1" x14ac:dyDescent="0.45">
      <c r="A29" s="340"/>
      <c r="B29" s="339"/>
      <c r="C29" s="489"/>
      <c r="D29" s="880"/>
      <c r="E29" s="881"/>
      <c r="F29" s="881"/>
      <c r="G29" s="881"/>
      <c r="H29" s="881"/>
      <c r="I29" s="881"/>
      <c r="J29" s="881"/>
      <c r="K29" s="882"/>
    </row>
    <row r="30" spans="1:13" ht="85.5" x14ac:dyDescent="0.45">
      <c r="A30" s="340" t="s">
        <v>747</v>
      </c>
      <c r="B30" s="339">
        <v>10</v>
      </c>
      <c r="C30" s="489"/>
      <c r="D30" s="873"/>
      <c r="E30" s="873"/>
      <c r="F30" s="873"/>
      <c r="G30" s="873"/>
      <c r="H30" s="873"/>
      <c r="I30" s="873"/>
      <c r="J30" s="873"/>
      <c r="K30" s="873"/>
    </row>
    <row r="31" spans="1:13" x14ac:dyDescent="0.45">
      <c r="A31" s="869"/>
      <c r="B31" s="715"/>
      <c r="C31" s="487">
        <f>SUM(C20:C30)</f>
        <v>0</v>
      </c>
      <c r="D31" s="874" t="s">
        <v>748</v>
      </c>
      <c r="E31" s="855"/>
      <c r="F31" s="855"/>
      <c r="G31" s="855"/>
      <c r="H31" s="855"/>
      <c r="I31" s="855"/>
      <c r="J31" s="855"/>
      <c r="K31" s="855"/>
    </row>
    <row r="32" spans="1:13" ht="50.25" customHeight="1" x14ac:dyDescent="0.45">
      <c r="A32" s="484" t="s">
        <v>749</v>
      </c>
      <c r="B32" s="485" t="s">
        <v>721</v>
      </c>
      <c r="C32" s="485" t="s">
        <v>722</v>
      </c>
      <c r="D32" s="872" t="s">
        <v>761</v>
      </c>
      <c r="E32" s="872"/>
      <c r="F32" s="872"/>
      <c r="G32" s="872"/>
      <c r="H32" s="872"/>
      <c r="I32" s="872"/>
      <c r="J32" s="872"/>
      <c r="K32" s="872"/>
    </row>
    <row r="33" spans="1:11" ht="60.4" customHeight="1" x14ac:dyDescent="0.45">
      <c r="A33" s="748" t="s">
        <v>750</v>
      </c>
      <c r="B33" s="877">
        <v>15</v>
      </c>
      <c r="C33" s="873"/>
      <c r="D33" s="873" t="s">
        <v>751</v>
      </c>
      <c r="E33" s="873"/>
      <c r="F33" s="873"/>
      <c r="G33" s="873"/>
      <c r="H33" s="873"/>
      <c r="I33" s="873"/>
      <c r="J33" s="873"/>
      <c r="K33" s="873"/>
    </row>
    <row r="34" spans="1:11" ht="46.9" customHeight="1" x14ac:dyDescent="0.45">
      <c r="A34" s="748"/>
      <c r="B34" s="878"/>
      <c r="C34" s="873"/>
      <c r="D34" s="873" t="s">
        <v>752</v>
      </c>
      <c r="E34" s="873"/>
      <c r="F34" s="873"/>
      <c r="G34" s="873"/>
      <c r="H34" s="873"/>
      <c r="I34" s="873"/>
      <c r="J34" s="873"/>
      <c r="K34" s="873"/>
    </row>
    <row r="35" spans="1:11" ht="60.4" customHeight="1" x14ac:dyDescent="0.45">
      <c r="A35" s="748"/>
      <c r="B35" s="878"/>
      <c r="C35" s="873"/>
      <c r="D35" s="873" t="s">
        <v>753</v>
      </c>
      <c r="E35" s="873"/>
      <c r="F35" s="873"/>
      <c r="G35" s="873"/>
      <c r="H35" s="873"/>
      <c r="I35" s="873"/>
      <c r="J35" s="873"/>
      <c r="K35" s="873"/>
    </row>
    <row r="36" spans="1:11" ht="42" customHeight="1" x14ac:dyDescent="0.45">
      <c r="A36" s="748"/>
      <c r="B36" s="879"/>
      <c r="C36" s="873"/>
      <c r="D36" s="873" t="s">
        <v>754</v>
      </c>
      <c r="E36" s="873"/>
      <c r="F36" s="873"/>
      <c r="G36" s="873"/>
      <c r="H36" s="873"/>
      <c r="I36" s="873"/>
      <c r="J36" s="873"/>
      <c r="K36" s="873"/>
    </row>
    <row r="37" spans="1:11" ht="180.4" customHeight="1" x14ac:dyDescent="0.45">
      <c r="A37" s="340" t="s">
        <v>755</v>
      </c>
      <c r="B37" s="339">
        <v>10</v>
      </c>
      <c r="C37" s="489"/>
      <c r="D37" s="873" t="s">
        <v>756</v>
      </c>
      <c r="E37" s="873"/>
      <c r="F37" s="873"/>
      <c r="G37" s="873"/>
      <c r="H37" s="873"/>
      <c r="I37" s="873"/>
      <c r="J37" s="873"/>
      <c r="K37" s="873"/>
    </row>
    <row r="38" spans="1:11" ht="142.5" x14ac:dyDescent="0.45">
      <c r="A38" s="340" t="s">
        <v>757</v>
      </c>
      <c r="B38" s="339">
        <v>15</v>
      </c>
      <c r="C38" s="339">
        <v>15</v>
      </c>
      <c r="D38" s="883" t="s">
        <v>758</v>
      </c>
      <c r="E38" s="883"/>
      <c r="F38" s="883"/>
      <c r="G38" s="883"/>
      <c r="H38" s="883"/>
      <c r="I38" s="883"/>
      <c r="J38" s="883"/>
      <c r="K38" s="883"/>
    </row>
    <row r="39" spans="1:11" x14ac:dyDescent="0.45">
      <c r="A39" s="869"/>
      <c r="B39" s="715"/>
      <c r="C39" s="487">
        <f>SUM(C33:C38)</f>
        <v>15</v>
      </c>
      <c r="D39" s="874" t="s">
        <v>759</v>
      </c>
      <c r="E39" s="855"/>
      <c r="F39" s="855"/>
      <c r="G39" s="855"/>
      <c r="H39" s="855"/>
      <c r="I39" s="855"/>
      <c r="J39" s="855"/>
      <c r="K39" s="855"/>
    </row>
    <row r="40" spans="1:11" ht="62.25" customHeight="1" x14ac:dyDescent="0.45">
      <c r="A40" s="484" t="s">
        <v>760</v>
      </c>
      <c r="B40" s="485" t="s">
        <v>721</v>
      </c>
      <c r="C40" s="485" t="s">
        <v>722</v>
      </c>
      <c r="D40" s="872" t="s">
        <v>761</v>
      </c>
      <c r="E40" s="872"/>
      <c r="F40" s="872"/>
      <c r="G40" s="872"/>
      <c r="H40" s="872"/>
      <c r="I40" s="872"/>
      <c r="J40" s="872"/>
      <c r="K40" s="872"/>
    </row>
    <row r="41" spans="1:11" ht="28.5" x14ac:dyDescent="0.45">
      <c r="A41" s="340" t="s">
        <v>762</v>
      </c>
      <c r="B41" s="339">
        <v>10</v>
      </c>
      <c r="C41" s="489"/>
      <c r="D41" s="873"/>
      <c r="E41" s="873"/>
      <c r="F41" s="873"/>
      <c r="G41" s="873"/>
      <c r="H41" s="873"/>
      <c r="I41" s="873"/>
      <c r="J41" s="873"/>
      <c r="K41" s="873"/>
    </row>
    <row r="42" spans="1:11" ht="8" customHeight="1" x14ac:dyDescent="0.45">
      <c r="A42" s="884"/>
      <c r="B42" s="885"/>
      <c r="C42" s="885"/>
      <c r="D42" s="885"/>
      <c r="E42" s="885"/>
      <c r="F42" s="885"/>
      <c r="G42" s="885"/>
      <c r="H42" s="885"/>
      <c r="I42" s="885"/>
      <c r="J42" s="885"/>
      <c r="K42" s="886"/>
    </row>
    <row r="43" spans="1:11" ht="42.75" x14ac:dyDescent="0.45">
      <c r="A43" s="340" t="s">
        <v>763</v>
      </c>
      <c r="B43" s="485"/>
      <c r="C43" s="485"/>
      <c r="D43" s="872"/>
      <c r="E43" s="872"/>
      <c r="F43" s="872"/>
      <c r="G43" s="872"/>
      <c r="H43" s="872"/>
      <c r="I43" s="872"/>
      <c r="J43" s="872"/>
      <c r="K43" s="872"/>
    </row>
    <row r="44" spans="1:11" ht="28.5" x14ac:dyDescent="0.45">
      <c r="A44" s="340" t="s">
        <v>764</v>
      </c>
      <c r="B44" s="339">
        <v>3</v>
      </c>
      <c r="C44" s="489"/>
      <c r="D44" s="873"/>
      <c r="E44" s="873"/>
      <c r="F44" s="873"/>
      <c r="G44" s="873"/>
      <c r="H44" s="873"/>
      <c r="I44" s="873"/>
      <c r="J44" s="873"/>
      <c r="K44" s="873"/>
    </row>
    <row r="45" spans="1:11" ht="28.5" x14ac:dyDescent="0.45">
      <c r="A45" s="340" t="s">
        <v>765</v>
      </c>
      <c r="B45" s="339">
        <v>5</v>
      </c>
      <c r="C45" s="489"/>
      <c r="D45" s="873"/>
      <c r="E45" s="873"/>
      <c r="F45" s="873"/>
      <c r="G45" s="873"/>
      <c r="H45" s="873"/>
      <c r="I45" s="873"/>
      <c r="J45" s="873"/>
      <c r="K45" s="873"/>
    </row>
    <row r="46" spans="1:11" ht="28.5" x14ac:dyDescent="0.45">
      <c r="A46" s="340" t="s">
        <v>766</v>
      </c>
      <c r="B46" s="339">
        <v>10</v>
      </c>
      <c r="C46" s="489"/>
      <c r="D46" s="873"/>
      <c r="E46" s="873"/>
      <c r="F46" s="873"/>
      <c r="G46" s="873"/>
      <c r="H46" s="873"/>
      <c r="I46" s="873"/>
      <c r="J46" s="873"/>
      <c r="K46" s="873"/>
    </row>
    <row r="47" spans="1:11" x14ac:dyDescent="0.45">
      <c r="A47" s="340" t="s">
        <v>767</v>
      </c>
      <c r="B47" s="339">
        <v>20</v>
      </c>
      <c r="C47" s="489"/>
      <c r="D47" s="873"/>
      <c r="E47" s="873"/>
      <c r="F47" s="873"/>
      <c r="G47" s="873"/>
      <c r="H47" s="873"/>
      <c r="I47" s="873"/>
      <c r="J47" s="873"/>
      <c r="K47" s="873"/>
    </row>
    <row r="48" spans="1:11" ht="8" customHeight="1" x14ac:dyDescent="0.45"/>
    <row r="49" spans="1:11" ht="28.5" x14ac:dyDescent="0.45">
      <c r="A49" s="340" t="s">
        <v>768</v>
      </c>
      <c r="B49" s="485"/>
      <c r="C49" s="485"/>
      <c r="D49" s="872"/>
      <c r="E49" s="872"/>
      <c r="F49" s="872"/>
      <c r="G49" s="872"/>
      <c r="H49" s="872"/>
      <c r="I49" s="872"/>
      <c r="J49" s="872"/>
      <c r="K49" s="872"/>
    </row>
    <row r="50" spans="1:11" ht="42.75" x14ac:dyDescent="0.45">
      <c r="A50" s="340" t="s">
        <v>769</v>
      </c>
      <c r="B50" s="339">
        <v>5</v>
      </c>
      <c r="C50" s="489"/>
      <c r="D50" s="873"/>
      <c r="E50" s="873"/>
      <c r="F50" s="873"/>
      <c r="G50" s="873"/>
      <c r="H50" s="873"/>
      <c r="I50" s="873"/>
      <c r="J50" s="873"/>
      <c r="K50" s="873"/>
    </row>
    <row r="51" spans="1:11" ht="42.75" x14ac:dyDescent="0.45">
      <c r="A51" s="340" t="s">
        <v>770</v>
      </c>
      <c r="B51" s="339">
        <v>5</v>
      </c>
      <c r="C51" s="489"/>
      <c r="D51" s="873"/>
      <c r="E51" s="873"/>
      <c r="F51" s="873"/>
      <c r="G51" s="873"/>
      <c r="H51" s="873"/>
      <c r="I51" s="873"/>
      <c r="J51" s="873"/>
      <c r="K51" s="873"/>
    </row>
    <row r="52" spans="1:11" x14ac:dyDescent="0.45">
      <c r="A52" s="869"/>
      <c r="B52" s="715"/>
      <c r="C52" s="487">
        <f>SUM(C41:C51)</f>
        <v>0</v>
      </c>
      <c r="D52" s="874" t="s">
        <v>759</v>
      </c>
      <c r="E52" s="855"/>
      <c r="F52" s="855"/>
      <c r="G52" s="855"/>
      <c r="H52" s="855"/>
      <c r="I52" s="855"/>
      <c r="J52" s="855"/>
      <c r="K52" s="855"/>
    </row>
    <row r="53" spans="1:11" ht="71.25" x14ac:dyDescent="0.45">
      <c r="A53" s="484" t="s">
        <v>771</v>
      </c>
      <c r="B53" s="485" t="s">
        <v>721</v>
      </c>
      <c r="C53" s="485" t="s">
        <v>722</v>
      </c>
      <c r="D53" s="872" t="s">
        <v>785</v>
      </c>
      <c r="E53" s="872"/>
      <c r="F53" s="872"/>
      <c r="G53" s="872"/>
      <c r="H53" s="872"/>
      <c r="I53" s="872"/>
      <c r="J53" s="872"/>
      <c r="K53" s="872"/>
    </row>
    <row r="54" spans="1:11" ht="128.25" x14ac:dyDescent="0.45">
      <c r="A54" s="340" t="s">
        <v>772</v>
      </c>
      <c r="B54" s="339">
        <v>4</v>
      </c>
      <c r="C54" s="489"/>
      <c r="D54" s="873"/>
      <c r="E54" s="873"/>
      <c r="F54" s="873"/>
      <c r="G54" s="873"/>
      <c r="H54" s="873"/>
      <c r="I54" s="873"/>
      <c r="J54" s="873"/>
      <c r="K54" s="873"/>
    </row>
    <row r="55" spans="1:11" ht="57" x14ac:dyDescent="0.45">
      <c r="A55" s="340" t="s">
        <v>773</v>
      </c>
      <c r="B55" s="339">
        <v>2</v>
      </c>
      <c r="C55" s="489"/>
      <c r="D55" s="873"/>
      <c r="E55" s="873"/>
      <c r="F55" s="873"/>
      <c r="G55" s="873"/>
      <c r="H55" s="873"/>
      <c r="I55" s="873"/>
      <c r="J55" s="873"/>
      <c r="K55" s="873"/>
    </row>
    <row r="56" spans="1:11" ht="57" x14ac:dyDescent="0.45">
      <c r="A56" s="340" t="s">
        <v>774</v>
      </c>
      <c r="B56" s="339">
        <v>1</v>
      </c>
      <c r="C56" s="489"/>
      <c r="D56" s="873"/>
      <c r="E56" s="873"/>
      <c r="F56" s="873"/>
      <c r="G56" s="873"/>
      <c r="H56" s="873"/>
      <c r="I56" s="873"/>
      <c r="J56" s="873"/>
      <c r="K56" s="873"/>
    </row>
    <row r="57" spans="1:11" ht="114" x14ac:dyDescent="0.45">
      <c r="A57" s="340" t="s">
        <v>775</v>
      </c>
      <c r="B57" s="339">
        <v>1</v>
      </c>
      <c r="C57" s="489"/>
      <c r="D57" s="873"/>
      <c r="E57" s="873"/>
      <c r="F57" s="873"/>
      <c r="G57" s="873"/>
      <c r="H57" s="873"/>
      <c r="I57" s="873"/>
      <c r="J57" s="873"/>
      <c r="K57" s="873"/>
    </row>
    <row r="58" spans="1:11" ht="114" x14ac:dyDescent="0.45">
      <c r="A58" s="340" t="s">
        <v>776</v>
      </c>
      <c r="B58" s="339">
        <v>0.5</v>
      </c>
      <c r="C58" s="489"/>
      <c r="D58" s="873"/>
      <c r="E58" s="873"/>
      <c r="F58" s="873"/>
      <c r="G58" s="873"/>
      <c r="H58" s="873"/>
      <c r="I58" s="873"/>
      <c r="J58" s="873"/>
      <c r="K58" s="873"/>
    </row>
    <row r="59" spans="1:11" ht="28.5" x14ac:dyDescent="0.45">
      <c r="A59" s="340" t="s">
        <v>777</v>
      </c>
      <c r="B59" s="339">
        <v>1</v>
      </c>
      <c r="C59" s="489"/>
      <c r="D59" s="873"/>
      <c r="E59" s="873"/>
      <c r="F59" s="873"/>
      <c r="G59" s="873"/>
      <c r="H59" s="873"/>
      <c r="I59" s="873"/>
      <c r="J59" s="873"/>
      <c r="K59" s="873"/>
    </row>
    <row r="60" spans="1:11" ht="28.5" x14ac:dyDescent="0.45">
      <c r="A60" s="340" t="s">
        <v>778</v>
      </c>
      <c r="B60" s="339">
        <v>0.5</v>
      </c>
      <c r="C60" s="489"/>
      <c r="D60" s="873"/>
      <c r="E60" s="873"/>
      <c r="F60" s="873"/>
      <c r="G60" s="873"/>
      <c r="H60" s="873"/>
      <c r="I60" s="873"/>
      <c r="J60" s="873"/>
      <c r="K60" s="873"/>
    </row>
    <row r="61" spans="1:11" ht="28.5" x14ac:dyDescent="0.45">
      <c r="A61" s="340" t="s">
        <v>779</v>
      </c>
      <c r="B61" s="339">
        <v>2</v>
      </c>
      <c r="C61" s="489"/>
      <c r="D61" s="873"/>
      <c r="E61" s="873"/>
      <c r="F61" s="873"/>
      <c r="G61" s="873"/>
      <c r="H61" s="873"/>
      <c r="I61" s="873"/>
      <c r="J61" s="873"/>
      <c r="K61" s="873"/>
    </row>
    <row r="62" spans="1:11" ht="28.5" x14ac:dyDescent="0.45">
      <c r="A62" s="340" t="s">
        <v>780</v>
      </c>
      <c r="B62" s="339">
        <v>1</v>
      </c>
      <c r="C62" s="489"/>
      <c r="D62" s="873"/>
      <c r="E62" s="873"/>
      <c r="F62" s="873"/>
      <c r="G62" s="873"/>
      <c r="H62" s="873"/>
      <c r="I62" s="873"/>
      <c r="J62" s="873"/>
      <c r="K62" s="873"/>
    </row>
    <row r="63" spans="1:11" ht="28.5" x14ac:dyDescent="0.45">
      <c r="A63" s="340" t="s">
        <v>781</v>
      </c>
      <c r="B63" s="339">
        <v>1</v>
      </c>
      <c r="C63" s="489"/>
      <c r="D63" s="873"/>
      <c r="E63" s="873"/>
      <c r="F63" s="873"/>
      <c r="G63" s="873"/>
      <c r="H63" s="873"/>
      <c r="I63" s="873"/>
      <c r="J63" s="873"/>
      <c r="K63" s="873"/>
    </row>
    <row r="64" spans="1:11" ht="28.5" x14ac:dyDescent="0.45">
      <c r="A64" s="340" t="s">
        <v>782</v>
      </c>
      <c r="B64" s="339">
        <v>0.5</v>
      </c>
      <c r="C64" s="489"/>
      <c r="D64" s="873"/>
      <c r="E64" s="873"/>
      <c r="F64" s="873"/>
      <c r="G64" s="873"/>
      <c r="H64" s="873"/>
      <c r="I64" s="873"/>
      <c r="J64" s="873"/>
      <c r="K64" s="873"/>
    </row>
    <row r="65" spans="1:11" ht="85.5" x14ac:dyDescent="0.45">
      <c r="A65" s="340" t="s">
        <v>783</v>
      </c>
      <c r="B65" s="339">
        <v>2</v>
      </c>
      <c r="C65" s="489"/>
      <c r="D65" s="873"/>
      <c r="E65" s="873"/>
      <c r="F65" s="873"/>
      <c r="G65" s="873"/>
      <c r="H65" s="873"/>
      <c r="I65" s="873"/>
      <c r="J65" s="873"/>
      <c r="K65" s="873"/>
    </row>
    <row r="66" spans="1:11" ht="99.75" x14ac:dyDescent="0.45">
      <c r="A66" s="340" t="s">
        <v>784</v>
      </c>
      <c r="B66" s="339">
        <v>2</v>
      </c>
      <c r="C66" s="489"/>
      <c r="D66" s="873"/>
      <c r="E66" s="873"/>
      <c r="F66" s="873"/>
      <c r="G66" s="873"/>
      <c r="H66" s="873"/>
      <c r="I66" s="873"/>
      <c r="J66" s="873"/>
      <c r="K66" s="873"/>
    </row>
    <row r="67" spans="1:11" x14ac:dyDescent="0.45">
      <c r="A67" s="869"/>
      <c r="B67" s="715"/>
      <c r="C67" s="487">
        <f>SUM(C54:C66)</f>
        <v>0</v>
      </c>
      <c r="D67" s="874" t="s">
        <v>759</v>
      </c>
      <c r="E67" s="855"/>
      <c r="F67" s="855"/>
      <c r="G67" s="855"/>
      <c r="H67" s="855"/>
      <c r="I67" s="855"/>
      <c r="J67" s="855"/>
      <c r="K67" s="855"/>
    </row>
    <row r="68" spans="1:11" ht="71.25" x14ac:dyDescent="0.45">
      <c r="A68" s="484" t="s">
        <v>788</v>
      </c>
      <c r="B68" s="485" t="s">
        <v>721</v>
      </c>
      <c r="C68" s="485" t="s">
        <v>722</v>
      </c>
      <c r="D68" s="872" t="s">
        <v>761</v>
      </c>
      <c r="E68" s="872"/>
      <c r="F68" s="872"/>
      <c r="G68" s="872"/>
      <c r="H68" s="872"/>
      <c r="I68" s="872"/>
      <c r="J68" s="872"/>
      <c r="K68" s="872"/>
    </row>
    <row r="69" spans="1:11" ht="42.75" x14ac:dyDescent="0.45">
      <c r="A69" s="340" t="s">
        <v>786</v>
      </c>
      <c r="B69" s="339">
        <v>-5</v>
      </c>
      <c r="C69" s="489"/>
      <c r="D69" s="873"/>
      <c r="E69" s="873"/>
      <c r="F69" s="873"/>
      <c r="G69" s="873"/>
      <c r="H69" s="873"/>
      <c r="I69" s="873"/>
      <c r="J69" s="873"/>
      <c r="K69" s="873"/>
    </row>
    <row r="70" spans="1:11" ht="42.75" x14ac:dyDescent="0.45">
      <c r="A70" s="340" t="s">
        <v>787</v>
      </c>
      <c r="B70" s="339">
        <v>-15</v>
      </c>
      <c r="C70" s="489"/>
      <c r="D70" s="873"/>
      <c r="E70" s="873"/>
      <c r="F70" s="873"/>
      <c r="G70" s="873"/>
      <c r="H70" s="873"/>
      <c r="I70" s="873"/>
      <c r="J70" s="873"/>
      <c r="K70" s="873"/>
    </row>
    <row r="71" spans="1:11" x14ac:dyDescent="0.45">
      <c r="A71" s="869"/>
      <c r="B71" s="715"/>
      <c r="C71" s="487">
        <f>SUM(C69:C70)</f>
        <v>0</v>
      </c>
      <c r="D71" s="874" t="s">
        <v>789</v>
      </c>
      <c r="E71" s="855"/>
      <c r="F71" s="855"/>
      <c r="G71" s="855"/>
      <c r="H71" s="855"/>
      <c r="I71" s="855"/>
      <c r="J71" s="855"/>
      <c r="K71" s="855"/>
    </row>
    <row r="72" spans="1:11" ht="42.75" x14ac:dyDescent="0.45">
      <c r="A72" s="484" t="s">
        <v>791</v>
      </c>
      <c r="B72" s="485" t="s">
        <v>721</v>
      </c>
      <c r="C72" s="485" t="s">
        <v>722</v>
      </c>
      <c r="D72" s="872" t="s">
        <v>761</v>
      </c>
      <c r="E72" s="872"/>
      <c r="F72" s="872"/>
      <c r="G72" s="872"/>
      <c r="H72" s="872"/>
      <c r="I72" s="872"/>
      <c r="J72" s="872"/>
      <c r="K72" s="872"/>
    </row>
    <row r="73" spans="1:11" ht="57" x14ac:dyDescent="0.45">
      <c r="A73" s="340" t="s">
        <v>790</v>
      </c>
      <c r="B73" s="339"/>
      <c r="C73" s="489"/>
      <c r="D73" s="873"/>
      <c r="E73" s="873"/>
      <c r="F73" s="873"/>
      <c r="G73" s="873"/>
      <c r="H73" s="873"/>
      <c r="I73" s="873"/>
      <c r="J73" s="873"/>
      <c r="K73" s="873"/>
    </row>
    <row r="74" spans="1:11" x14ac:dyDescent="0.45">
      <c r="A74" s="869"/>
      <c r="B74" s="715"/>
      <c r="C74" s="487">
        <f>SUM(C72:C73)</f>
        <v>0</v>
      </c>
      <c r="D74" s="874"/>
      <c r="E74" s="855"/>
      <c r="F74" s="855"/>
      <c r="G74" s="855"/>
      <c r="H74" s="855"/>
      <c r="I74" s="855"/>
      <c r="J74" s="855"/>
      <c r="K74" s="855"/>
    </row>
    <row r="77" spans="1:11" x14ac:dyDescent="0.45">
      <c r="A77" s="887" t="s">
        <v>792</v>
      </c>
      <c r="B77" s="887"/>
      <c r="C77" s="486">
        <f ca="1">C13+C17+C31+C39+C52+C67+C71+C74</f>
        <v>0</v>
      </c>
      <c r="D77" s="888" t="s">
        <v>793</v>
      </c>
      <c r="E77" s="889"/>
      <c r="F77" s="889"/>
      <c r="G77" s="889"/>
      <c r="H77" s="889"/>
      <c r="I77" s="889"/>
      <c r="J77" s="889"/>
      <c r="K77" s="889"/>
    </row>
    <row r="81" s="263" customFormat="1" x14ac:dyDescent="0.45"/>
    <row r="82" s="263" customFormat="1" x14ac:dyDescent="0.45"/>
    <row r="83" s="263" customFormat="1" x14ac:dyDescent="0.45"/>
    <row r="84" s="263" customFormat="1" x14ac:dyDescent="0.45"/>
    <row r="85" s="263" customFormat="1" x14ac:dyDescent="0.45"/>
    <row r="86" s="263" customFormat="1" x14ac:dyDescent="0.45"/>
    <row r="87" s="263" customFormat="1" x14ac:dyDescent="0.45"/>
    <row r="88" s="263" customFormat="1" x14ac:dyDescent="0.45"/>
    <row r="89" s="263" customFormat="1" x14ac:dyDescent="0.45"/>
    <row r="90" s="263" customFormat="1" x14ac:dyDescent="0.45"/>
    <row r="91" s="263" customFormat="1" x14ac:dyDescent="0.45"/>
    <row r="92" s="263" customFormat="1" x14ac:dyDescent="0.45"/>
    <row r="93" s="263" customFormat="1" x14ac:dyDescent="0.45"/>
    <row r="94" s="263" customFormat="1" x14ac:dyDescent="0.45"/>
    <row r="95" s="263" customFormat="1" x14ac:dyDescent="0.45"/>
  </sheetData>
  <sheetProtection algorithmName="SHA-512" hashValue="K7R639SHCHCmcpMkLfVttbMknLLDGswUNCjNq2zn2tOqZ/qqO8JMAmdbGR7ko/V0DBevcAEG8vogRvGPMW1y6w==" saltValue="V+RtGlrWMAz7rgEJqhUGJA==" spinCount="100000" sheet="1" objects="1" scenarios="1"/>
  <mergeCells count="83">
    <mergeCell ref="A67:B67"/>
    <mergeCell ref="D67:K67"/>
    <mergeCell ref="D68:K68"/>
    <mergeCell ref="D69:K69"/>
    <mergeCell ref="A77:B77"/>
    <mergeCell ref="D77:K77"/>
    <mergeCell ref="D72:K72"/>
    <mergeCell ref="A71:B71"/>
    <mergeCell ref="D71:K71"/>
    <mergeCell ref="D73:K73"/>
    <mergeCell ref="A74:B74"/>
    <mergeCell ref="D74:K74"/>
    <mergeCell ref="D70:K70"/>
    <mergeCell ref="D60:K60"/>
    <mergeCell ref="D61:K61"/>
    <mergeCell ref="D62:K62"/>
    <mergeCell ref="D63:K63"/>
    <mergeCell ref="D64:K64"/>
    <mergeCell ref="D65:K65"/>
    <mergeCell ref="D66:K66"/>
    <mergeCell ref="D59:K59"/>
    <mergeCell ref="D49:K49"/>
    <mergeCell ref="D50:K50"/>
    <mergeCell ref="D51:K51"/>
    <mergeCell ref="D53:K53"/>
    <mergeCell ref="D54:K54"/>
    <mergeCell ref="D55:K55"/>
    <mergeCell ref="D56:K56"/>
    <mergeCell ref="D57:K57"/>
    <mergeCell ref="D58:K58"/>
    <mergeCell ref="A39:B39"/>
    <mergeCell ref="D39:K39"/>
    <mergeCell ref="D40:K40"/>
    <mergeCell ref="A52:B52"/>
    <mergeCell ref="D52:K52"/>
    <mergeCell ref="D43:K43"/>
    <mergeCell ref="A42:K42"/>
    <mergeCell ref="D44:K44"/>
    <mergeCell ref="D45:K45"/>
    <mergeCell ref="D46:K46"/>
    <mergeCell ref="D47:K47"/>
    <mergeCell ref="D41:K41"/>
    <mergeCell ref="D26:K26"/>
    <mergeCell ref="D29:K29"/>
    <mergeCell ref="D33:K33"/>
    <mergeCell ref="D34:K34"/>
    <mergeCell ref="D27:K27"/>
    <mergeCell ref="D28:K28"/>
    <mergeCell ref="D30:K30"/>
    <mergeCell ref="D31:K31"/>
    <mergeCell ref="D37:K37"/>
    <mergeCell ref="D38:K38"/>
    <mergeCell ref="A33:A36"/>
    <mergeCell ref="B33:B36"/>
    <mergeCell ref="C33:C36"/>
    <mergeCell ref="D35:K35"/>
    <mergeCell ref="D36:K36"/>
    <mergeCell ref="A31:B31"/>
    <mergeCell ref="D32:K32"/>
    <mergeCell ref="D21:K21"/>
    <mergeCell ref="D22:K22"/>
    <mergeCell ref="D23:K23"/>
    <mergeCell ref="D24:K24"/>
    <mergeCell ref="D25:K25"/>
    <mergeCell ref="D20:K20"/>
    <mergeCell ref="D10:K10"/>
    <mergeCell ref="D11:K11"/>
    <mergeCell ref="D12:K12"/>
    <mergeCell ref="D14:K14"/>
    <mergeCell ref="D13:K13"/>
    <mergeCell ref="A19:K19"/>
    <mergeCell ref="D15:K15"/>
    <mergeCell ref="D16:K16"/>
    <mergeCell ref="D17:K17"/>
    <mergeCell ref="A17:B17"/>
    <mergeCell ref="D18:K18"/>
    <mergeCell ref="A13:B13"/>
    <mergeCell ref="A1:E1"/>
    <mergeCell ref="A2:G2"/>
    <mergeCell ref="D6:K6"/>
    <mergeCell ref="D7:K7"/>
    <mergeCell ref="D8:K8"/>
    <mergeCell ref="D9:K9"/>
  </mergeCells>
  <pageMargins left="0.7" right="0.7" top="0.75" bottom="0.75" header="0.3" footer="0.3"/>
  <pageSetup scale="66" orientation="portrait" horizontalDpi="1200" verticalDpi="1200" r:id="rId1"/>
  <rowBreaks count="2" manualBreakCount="2">
    <brk id="31" max="16383" man="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39</vt:i4>
      </vt:variant>
    </vt:vector>
  </HeadingPairs>
  <TitlesOfParts>
    <vt:vector size="53" baseType="lpstr">
      <vt:lpstr>Instructions</vt:lpstr>
      <vt:lpstr>Summary</vt:lpstr>
      <vt:lpstr>Homekey + Contributions</vt:lpstr>
      <vt:lpstr>Sources of Funds</vt:lpstr>
      <vt:lpstr>Dev. Budget</vt:lpstr>
      <vt:lpstr>Unit Mix &amp; Rental Income</vt:lpstr>
      <vt:lpstr>Year 1 Operating Budget</vt:lpstr>
      <vt:lpstr>Proforma - 20 Years</vt:lpstr>
      <vt:lpstr>Homekey + Self Score</vt:lpstr>
      <vt:lpstr>Environmental</vt:lpstr>
      <vt:lpstr>DeveloperOwner Capacity</vt:lpstr>
      <vt:lpstr>Legal Status Q.</vt:lpstr>
      <vt:lpstr>Cert. of Complete Discl.</vt:lpstr>
      <vt:lpstr>NA</vt:lpstr>
      <vt:lpstr>City</vt:lpstr>
      <vt:lpstr>EligibleActivities</vt:lpstr>
      <vt:lpstr>EnvReview</vt:lpstr>
      <vt:lpstr>ERDate</vt:lpstr>
      <vt:lpstr>FixedFloating</vt:lpstr>
      <vt:lpstr>Jurisdiction</vt:lpstr>
      <vt:lpstr>LoanType</vt:lpstr>
      <vt:lpstr>NCRehab</vt:lpstr>
      <vt:lpstr>New_Construction</vt:lpstr>
      <vt:lpstr>No_more_than_50__of_Total_Developer_Fee_can_be_shown_as_deferred</vt:lpstr>
      <vt:lpstr>OrgType</vt:lpstr>
      <vt:lpstr>OtherFunding</vt:lpstr>
      <vt:lpstr>Outcome</vt:lpstr>
      <vt:lpstr>Outcome1</vt:lpstr>
      <vt:lpstr>Population</vt:lpstr>
      <vt:lpstr>Population2</vt:lpstr>
      <vt:lpstr>Population3</vt:lpstr>
      <vt:lpstr>'Dev. Budget'!Print_Area</vt:lpstr>
      <vt:lpstr>'DeveloperOwner Capacity'!Print_Area</vt:lpstr>
      <vt:lpstr>Environmental!Print_Area</vt:lpstr>
      <vt:lpstr>'Homekey + Contributions'!Print_Area</vt:lpstr>
      <vt:lpstr>Instructions!Print_Area</vt:lpstr>
      <vt:lpstr>'Legal Status Q.'!Print_Area</vt:lpstr>
      <vt:lpstr>'Proforma - 20 Years'!Print_Area</vt:lpstr>
      <vt:lpstr>'Sources of Funds'!Print_Area</vt:lpstr>
      <vt:lpstr>Summary!Print_Area</vt:lpstr>
      <vt:lpstr>'Unit Mix &amp; Rental Income'!Print_Area</vt:lpstr>
      <vt:lpstr>'Year 1 Operating Budget'!Print_Area</vt:lpstr>
      <vt:lpstr>ProjectType</vt:lpstr>
      <vt:lpstr>Rental</vt:lpstr>
      <vt:lpstr>RentalOwner</vt:lpstr>
      <vt:lpstr>Role</vt:lpstr>
      <vt:lpstr>TCAC</vt:lpstr>
      <vt:lpstr>type</vt:lpstr>
      <vt:lpstr>Unincorporated_County</vt:lpstr>
      <vt:lpstr>YesNo1</vt:lpstr>
      <vt:lpstr>YN</vt:lpstr>
      <vt:lpstr>YNNA</vt:lpstr>
      <vt:lpstr>YNNA1</vt:lpstr>
    </vt:vector>
  </TitlesOfParts>
  <Company>County of Ventura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dc:creator>
  <cp:lastModifiedBy>McAulay, Tracy</cp:lastModifiedBy>
  <cp:lastPrinted>2024-12-20T23:58:05Z</cp:lastPrinted>
  <dcterms:created xsi:type="dcterms:W3CDTF">2016-05-04T16:49:39Z</dcterms:created>
  <dcterms:modified xsi:type="dcterms:W3CDTF">2024-12-21T00:19:33Z</dcterms:modified>
</cp:coreProperties>
</file>